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drawings/drawing3.xml" ContentType="application/vnd.openxmlformats-officedocument.drawing+xml"/>
  <Override PartName="/xl/tables/table4.xml" ContentType="application/vnd.openxmlformats-officedocument.spreadsheetml.table+xml"/>
  <Override PartName="/xl/drawings/drawing4.xml" ContentType="application/vnd.openxmlformats-officedocument.drawing+xml"/>
  <Override PartName="/xl/tables/table5.xml" ContentType="application/vnd.openxmlformats-officedocument.spreadsheetml.table+xml"/>
  <Override PartName="/xl/drawings/drawing5.xml" ContentType="application/vnd.openxmlformats-officedocument.drawing+xml"/>
  <Override PartName="/xl/tables/table6.xml" ContentType="application/vnd.openxmlformats-officedocument.spreadsheetml.table+xml"/>
  <Override PartName="/xl/drawings/drawing6.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drawings/drawing7.xml" ContentType="application/vnd.openxmlformats-officedocument.drawing+xml"/>
  <Override PartName="/xl/tables/table9.xml" ContentType="application/vnd.openxmlformats-officedocument.spreadsheetml.table+xml"/>
  <Override PartName="/xl/drawings/drawing8.xml" ContentType="application/vnd.openxmlformats-officedocument.drawing+xml"/>
  <Override PartName="/xl/tables/table10.xml" ContentType="application/vnd.openxmlformats-officedocument.spreadsheetml.table+xml"/>
  <Override PartName="/xl/drawings/drawing9.xml" ContentType="application/vnd.openxmlformats-officedocument.drawing+xml"/>
  <Override PartName="/xl/tables/table11.xml" ContentType="application/vnd.openxmlformats-officedocument.spreadsheetml.table+xml"/>
  <Override PartName="/xl/drawings/drawing10.xml" ContentType="application/vnd.openxmlformats-officedocument.drawing+xml"/>
  <Override PartName="/xl/tables/table12.xml" ContentType="application/vnd.openxmlformats-officedocument.spreadsheetml.table+xml"/>
  <Override PartName="/xl/pivotTables/pivotTable1.xml" ContentType="application/vnd.openxmlformats-officedocument.spreadsheetml.pivotTable+xml"/>
  <Override PartName="/xl/drawings/drawing11.xml" ContentType="application/vnd.openxmlformats-officedocument.drawing+xml"/>
  <Override PartName="/xl/slicers/slicer2.xml" ContentType="application/vnd.ms-excel.slicer+xml"/>
  <Override PartName="/xl/tables/table1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imelineCaches/timelineCache1.xml" ContentType="application/vnd.ms-excel.timelineCache+xml"/>
  <Override PartName="/xl/slicerCaches/slicerCache2.xml" ContentType="application/vnd.ms-excel.slicerCache+xml"/>
  <Override PartName="/xl/slicerCaches/slicerCache3.xml" ContentType="application/vnd.ms-excel.slicerCache+xml"/>
  <Override PartName="/xl/slicers/slicer1.xml" ContentType="application/vnd.ms-excel.slicer+xml"/>
  <Override PartName="/xl/timelines/timeline1.xml" ContentType="application/vnd.ms-excel.timelin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bookViews>
    <workbookView xWindow="-300" yWindow="600" windowWidth="24240" windowHeight="9000" firstSheet="14" activeTab="15"/>
  </bookViews>
  <sheets>
    <sheet name="JAN." sheetId="20" r:id="rId1"/>
    <sheet name="FEB." sheetId="19" r:id="rId2"/>
    <sheet name="MAR." sheetId="24" r:id="rId3"/>
    <sheet name="APR." sheetId="17" r:id="rId4"/>
    <sheet name="MAY." sheetId="16" r:id="rId5"/>
    <sheet name="JUN." sheetId="15" r:id="rId6"/>
    <sheet name="JUL." sheetId="21" r:id="rId7"/>
    <sheet name="AUG" sheetId="1" r:id="rId8"/>
    <sheet name="SEPT" sheetId="5" r:id="rId9"/>
    <sheet name="OCT" sheetId="9" r:id="rId10"/>
    <sheet name="NOV." sheetId="11" r:id="rId11"/>
    <sheet name="DEC." sheetId="13" r:id="rId12"/>
    <sheet name="Forecast Report" sheetId="3" r:id="rId13"/>
    <sheet name="WINTER ADDENDUM " sheetId="14" r:id="rId14"/>
    <sheet name="CODES" sheetId="23" r:id="rId15"/>
    <sheet name="WORKING GROUP" sheetId="25" r:id="rId16"/>
  </sheets>
  <definedNames>
    <definedName name="_xlnm._FilterDatabase" localSheetId="10" hidden="1">NOV.!$A$11:$K$11</definedName>
    <definedName name="_xlnm._FilterDatabase" localSheetId="15" hidden="1">'WORKING GROUP'!$A$1:$A$134</definedName>
    <definedName name="NativeTimeline_Date">#N/A</definedName>
    <definedName name="_xlnm.Print_Area" localSheetId="1">FEB.!$A$1:$G$156</definedName>
    <definedName name="_xlnm.Print_Area" localSheetId="0">JAN.!$A$1:$E$157</definedName>
    <definedName name="_xlnm.Print_Area" localSheetId="15">'WORKING GROUP'!$B$2:$D$134</definedName>
    <definedName name="_xlnm.Print_Titles" localSheetId="7">AUG!$11:$11</definedName>
    <definedName name="_xlnm.Print_Titles" localSheetId="12">'Forecast Report'!$19:$19</definedName>
    <definedName name="Slicer_Customer1">#N/A</definedName>
    <definedName name="Slicer_Customer2">#N/A</definedName>
    <definedName name="Slicer_Status1">#N/A</definedName>
  </definedNames>
  <calcPr calcId="145621"/>
  <pivotCaches>
    <pivotCache cacheId="0" r:id="rId17"/>
  </pivotCaches>
  <extLst>
    <ext xmlns:x14="http://schemas.microsoft.com/office/spreadsheetml/2009/9/main" uri="{BBE1A952-AA13-448e-AADC-164F8A28A991}">
      <x14:slicerCaches>
        <x14:slicerCache r:id="rId18"/>
      </x14:slicerCaches>
    </ext>
    <ext xmlns:x14="http://schemas.microsoft.com/office/spreadsheetml/2009/9/main" uri="{79F54976-1DA5-4618-B147-4CDE4B953A38}">
      <x14:workbookPr/>
    </ext>
    <ext xmlns:x15="http://schemas.microsoft.com/office/spreadsheetml/2010/11/main" uri="{D0CA8CA8-9F24-4464-BF8E-62219DCF47F9}">
      <x15:timelineCacheRefs>
        <x15:timelineCacheRef r:id="rId20"/>
      </x15:timelineCacheRefs>
    </ext>
    <ext xmlns:x15="http://schemas.microsoft.com/office/spreadsheetml/2010/11/main" uri="{46BE6895-7355-4a93-B00E-2C351335B9C9}">
      <x15:slicerCaches xmlns:x14="http://schemas.microsoft.com/office/spreadsheetml/2009/9/main">
        <x14:slicerCache r:id="rId21"/>
        <x14:slicerCache r:id="rId22"/>
      </x15:slicerCaches>
    </ext>
  </extLst>
</workbook>
</file>

<file path=xl/calcChain.xml><?xml version="1.0" encoding="utf-8"?>
<calcChain xmlns="http://schemas.openxmlformats.org/spreadsheetml/2006/main">
  <c r="I143" i="19" l="1"/>
  <c r="J143" i="19" s="1"/>
  <c r="I144" i="19"/>
  <c r="M144" i="19" s="1"/>
  <c r="I66" i="24"/>
  <c r="I13" i="24"/>
  <c r="A161" i="24"/>
  <c r="I142" i="19"/>
  <c r="K142" i="24" s="1"/>
  <c r="I145" i="19"/>
  <c r="K145" i="24" s="1"/>
  <c r="I146" i="19"/>
  <c r="J146" i="19" s="1"/>
  <c r="I147" i="19"/>
  <c r="M147" i="24" s="1"/>
  <c r="I148" i="19"/>
  <c r="K148" i="24" s="1"/>
  <c r="I149" i="19"/>
  <c r="L149" i="19" s="1"/>
  <c r="I150" i="19"/>
  <c r="M150" i="19" s="1"/>
  <c r="I151" i="19"/>
  <c r="M151" i="24" s="1"/>
  <c r="I152" i="19"/>
  <c r="K152" i="24" s="1"/>
  <c r="I153" i="19"/>
  <c r="K153" i="24" s="1"/>
  <c r="I154" i="19"/>
  <c r="L154" i="24" s="1"/>
  <c r="I155" i="19"/>
  <c r="M155" i="24" s="1"/>
  <c r="I156" i="19"/>
  <c r="K156" i="24" s="1"/>
  <c r="I157" i="19"/>
  <c r="M157" i="24" s="1"/>
  <c r="I158" i="19"/>
  <c r="L158" i="19" s="1"/>
  <c r="I159" i="19"/>
  <c r="M159" i="24" s="1"/>
  <c r="I160" i="19"/>
  <c r="K160" i="24" s="1"/>
  <c r="I161" i="19"/>
  <c r="K161" i="19" s="1"/>
  <c r="I162" i="19"/>
  <c r="M162" i="19" s="1"/>
  <c r="I13" i="19"/>
  <c r="M13" i="24" s="1"/>
  <c r="I14" i="19"/>
  <c r="J14" i="24" s="1"/>
  <c r="I15" i="19"/>
  <c r="K15" i="24" s="1"/>
  <c r="I16" i="19"/>
  <c r="J16" i="24" s="1"/>
  <c r="I17" i="19"/>
  <c r="K17" i="24" s="1"/>
  <c r="I18" i="19"/>
  <c r="J18" i="24" s="1"/>
  <c r="I19" i="19"/>
  <c r="K19" i="24" s="1"/>
  <c r="I20" i="19"/>
  <c r="J20" i="24" s="1"/>
  <c r="I21" i="19"/>
  <c r="L21" i="24" s="1"/>
  <c r="I22" i="19"/>
  <c r="J22" i="24" s="1"/>
  <c r="I23" i="19"/>
  <c r="K23" i="24" s="1"/>
  <c r="I24" i="19"/>
  <c r="J24" i="24" s="1"/>
  <c r="I25" i="19"/>
  <c r="K25" i="24" s="1"/>
  <c r="I26" i="19"/>
  <c r="J26" i="24" s="1"/>
  <c r="I27" i="19"/>
  <c r="K27" i="24" s="1"/>
  <c r="I28" i="19"/>
  <c r="J28" i="24" s="1"/>
  <c r="I29" i="19"/>
  <c r="M29" i="24" s="1"/>
  <c r="I30" i="19"/>
  <c r="J30" i="24" s="1"/>
  <c r="I31" i="19"/>
  <c r="K31" i="24" s="1"/>
  <c r="I32" i="19"/>
  <c r="J32" i="24" s="1"/>
  <c r="I33" i="19"/>
  <c r="K33" i="24" s="1"/>
  <c r="I34" i="19"/>
  <c r="J34" i="24" s="1"/>
  <c r="I35" i="19"/>
  <c r="L35" i="24" s="1"/>
  <c r="I36" i="19"/>
  <c r="L36" i="24" s="1"/>
  <c r="I37" i="19"/>
  <c r="L37" i="24" s="1"/>
  <c r="I38" i="19"/>
  <c r="K38" i="24" s="1"/>
  <c r="I39" i="19"/>
  <c r="K39" i="24" s="1"/>
  <c r="I40" i="19"/>
  <c r="K40" i="24" s="1"/>
  <c r="I41" i="19"/>
  <c r="L41" i="24" s="1"/>
  <c r="I42" i="19"/>
  <c r="M42" i="24" s="1"/>
  <c r="I43" i="19"/>
  <c r="L43" i="24" s="1"/>
  <c r="I44" i="19"/>
  <c r="K44" i="24" s="1"/>
  <c r="I45" i="19"/>
  <c r="M45" i="24" s="1"/>
  <c r="I46" i="19"/>
  <c r="K46" i="24" s="1"/>
  <c r="I47" i="19"/>
  <c r="L47" i="24" s="1"/>
  <c r="I48" i="19"/>
  <c r="M48" i="24" s="1"/>
  <c r="I49" i="19"/>
  <c r="L49" i="24" s="1"/>
  <c r="I50" i="19"/>
  <c r="M50" i="24" s="1"/>
  <c r="I51" i="19"/>
  <c r="K51" i="24" s="1"/>
  <c r="I52" i="19"/>
  <c r="K52" i="24" s="1"/>
  <c r="I53" i="19"/>
  <c r="K53" i="24" s="1"/>
  <c r="I54" i="19"/>
  <c r="K54" i="24" s="1"/>
  <c r="I55" i="19"/>
  <c r="K55" i="24" s="1"/>
  <c r="I56" i="19"/>
  <c r="K56" i="24" s="1"/>
  <c r="I57" i="19"/>
  <c r="M57" i="24" s="1"/>
  <c r="I58" i="19"/>
  <c r="M58" i="24" s="1"/>
  <c r="I59" i="19"/>
  <c r="M59" i="24" s="1"/>
  <c r="I60" i="19"/>
  <c r="L60" i="24" s="1"/>
  <c r="I61" i="19"/>
  <c r="L61" i="24" s="1"/>
  <c r="I62" i="19"/>
  <c r="K62" i="24" s="1"/>
  <c r="I63" i="19"/>
  <c r="L63" i="24" s="1"/>
  <c r="I64" i="19"/>
  <c r="L64" i="24" s="1"/>
  <c r="I135" i="19"/>
  <c r="M135" i="19" s="1"/>
  <c r="I136" i="19"/>
  <c r="K136" i="24" s="1"/>
  <c r="I137" i="19"/>
  <c r="K137" i="24" s="1"/>
  <c r="I138" i="19"/>
  <c r="J138" i="19" s="1"/>
  <c r="I139" i="19"/>
  <c r="K139" i="24" s="1"/>
  <c r="I140" i="19"/>
  <c r="K140" i="24" s="1"/>
  <c r="I141" i="19"/>
  <c r="L141" i="24" s="1"/>
  <c r="I130" i="19"/>
  <c r="L130" i="24" s="1"/>
  <c r="I131" i="19"/>
  <c r="K131" i="24" s="1"/>
  <c r="I115" i="19"/>
  <c r="M115" i="24" s="1"/>
  <c r="I116" i="19"/>
  <c r="M116" i="24" s="1"/>
  <c r="I117" i="19"/>
  <c r="M117" i="24" s="1"/>
  <c r="I103" i="19"/>
  <c r="K103" i="24" s="1"/>
  <c r="I104" i="19"/>
  <c r="K104" i="24" s="1"/>
  <c r="I105" i="19"/>
  <c r="M105" i="24" s="1"/>
  <c r="I106" i="19"/>
  <c r="M106" i="24" s="1"/>
  <c r="I107" i="19"/>
  <c r="M107" i="24" s="1"/>
  <c r="I108" i="19"/>
  <c r="L108" i="24" s="1"/>
  <c r="I109" i="19"/>
  <c r="L109" i="24" s="1"/>
  <c r="I110" i="19"/>
  <c r="L110" i="24" s="1"/>
  <c r="I111" i="19"/>
  <c r="L111" i="24" s="1"/>
  <c r="I112" i="19"/>
  <c r="K112" i="24" s="1"/>
  <c r="I113" i="19"/>
  <c r="K113" i="24" s="1"/>
  <c r="I114" i="19"/>
  <c r="M114" i="24" s="1"/>
  <c r="I88" i="19"/>
  <c r="L88" i="24" s="1"/>
  <c r="I89" i="19"/>
  <c r="M89" i="24" s="1"/>
  <c r="I90" i="19"/>
  <c r="K90" i="24" s="1"/>
  <c r="I91" i="19"/>
  <c r="L91" i="24" s="1"/>
  <c r="I92" i="19"/>
  <c r="K92" i="24" s="1"/>
  <c r="I93" i="19"/>
  <c r="K93" i="24" s="1"/>
  <c r="I94" i="19"/>
  <c r="M94" i="24" s="1"/>
  <c r="I95" i="19"/>
  <c r="M95" i="24" s="1"/>
  <c r="I96" i="19"/>
  <c r="L96" i="24" s="1"/>
  <c r="I97" i="19"/>
  <c r="M97" i="24" s="1"/>
  <c r="I98" i="19"/>
  <c r="L98" i="24" s="1"/>
  <c r="I99" i="19"/>
  <c r="L99" i="24" s="1"/>
  <c r="I100" i="19"/>
  <c r="K100" i="24" s="1"/>
  <c r="I101" i="19"/>
  <c r="K101" i="24" s="1"/>
  <c r="I72" i="19"/>
  <c r="K72" i="24" s="1"/>
  <c r="I73" i="19"/>
  <c r="K73" i="24" s="1"/>
  <c r="I74" i="19"/>
  <c r="M74" i="24" s="1"/>
  <c r="I75" i="19"/>
  <c r="M75" i="24" s="1"/>
  <c r="I76" i="19"/>
  <c r="M76" i="24" s="1"/>
  <c r="I77" i="19"/>
  <c r="L77" i="24" s="1"/>
  <c r="I78" i="19"/>
  <c r="K78" i="24" s="1"/>
  <c r="I79" i="19"/>
  <c r="K79" i="24" s="1"/>
  <c r="I80" i="19"/>
  <c r="L80" i="24" s="1"/>
  <c r="I81" i="19"/>
  <c r="M81" i="24" s="1"/>
  <c r="I82" i="19"/>
  <c r="K82" i="24" s="1"/>
  <c r="I83" i="19"/>
  <c r="K83" i="24" s="1"/>
  <c r="I84" i="19"/>
  <c r="M84" i="24" s="1"/>
  <c r="I85" i="19"/>
  <c r="L85" i="24" s="1"/>
  <c r="I86" i="19"/>
  <c r="K86" i="24" s="1"/>
  <c r="I87" i="19"/>
  <c r="K87" i="24" s="1"/>
  <c r="I65" i="19"/>
  <c r="K65" i="24" s="1"/>
  <c r="I66" i="19"/>
  <c r="K66" i="24" s="1"/>
  <c r="I67" i="19"/>
  <c r="M67" i="24" s="1"/>
  <c r="I68" i="19"/>
  <c r="K68" i="24" s="1"/>
  <c r="I69" i="19"/>
  <c r="K69" i="24" s="1"/>
  <c r="I70" i="19"/>
  <c r="L70" i="24" s="1"/>
  <c r="I71" i="19"/>
  <c r="K71" i="24" s="1"/>
  <c r="I132" i="19"/>
  <c r="L132" i="19" s="1"/>
  <c r="I133" i="19"/>
  <c r="M133" i="24" s="1"/>
  <c r="I134" i="19"/>
  <c r="L134" i="24" s="1"/>
  <c r="I118" i="19"/>
  <c r="K118" i="24" s="1"/>
  <c r="I119" i="19"/>
  <c r="M119" i="24" s="1"/>
  <c r="I120" i="19"/>
  <c r="M120" i="24" s="1"/>
  <c r="I121" i="19"/>
  <c r="M121" i="24" s="1"/>
  <c r="I122" i="19"/>
  <c r="L122" i="24" s="1"/>
  <c r="I123" i="19"/>
  <c r="K123" i="24" s="1"/>
  <c r="I124" i="19"/>
  <c r="J124" i="19" s="1"/>
  <c r="I125" i="19"/>
  <c r="M125" i="24" s="1"/>
  <c r="I126" i="19"/>
  <c r="K126" i="24" s="1"/>
  <c r="I127" i="19"/>
  <c r="K127" i="19" s="1"/>
  <c r="I128" i="19"/>
  <c r="M128" i="24" s="1"/>
  <c r="I129" i="19"/>
  <c r="L129" i="24" s="1"/>
  <c r="I102" i="19"/>
  <c r="L102" i="19" s="1"/>
  <c r="A150" i="20"/>
  <c r="A164" i="19"/>
  <c r="F146" i="20"/>
  <c r="G146" i="20" s="1"/>
  <c r="F145" i="20"/>
  <c r="J145" i="20" s="1"/>
  <c r="F144" i="20"/>
  <c r="I144" i="20" s="1"/>
  <c r="F143" i="20"/>
  <c r="G143" i="20" s="1"/>
  <c r="F147" i="20"/>
  <c r="J147" i="20" s="1"/>
  <c r="F148" i="20"/>
  <c r="J148" i="20" s="1"/>
  <c r="F142" i="20"/>
  <c r="I142" i="20" s="1"/>
  <c r="F141" i="20"/>
  <c r="J141" i="20" s="1"/>
  <c r="F140" i="20"/>
  <c r="F139" i="20"/>
  <c r="J139" i="20" s="1"/>
  <c r="F138" i="20"/>
  <c r="G138" i="20" s="1"/>
  <c r="F137" i="20"/>
  <c r="G137" i="20" s="1"/>
  <c r="F134" i="20"/>
  <c r="J134" i="20" s="1"/>
  <c r="F135" i="20"/>
  <c r="I135" i="20" s="1"/>
  <c r="F136" i="20"/>
  <c r="J136" i="20" s="1"/>
  <c r="F126" i="20"/>
  <c r="F122" i="20"/>
  <c r="I122" i="20" s="1"/>
  <c r="F123" i="20"/>
  <c r="I123" i="20" s="1"/>
  <c r="F124" i="20"/>
  <c r="I124" i="20" s="1"/>
  <c r="F125" i="20"/>
  <c r="I125" i="20" s="1"/>
  <c r="F127" i="20"/>
  <c r="H127" i="20" s="1"/>
  <c r="F128" i="20"/>
  <c r="J128" i="20" s="1"/>
  <c r="F129" i="20"/>
  <c r="J129" i="20" s="1"/>
  <c r="F130" i="20"/>
  <c r="J130" i="20" s="1"/>
  <c r="F131" i="20"/>
  <c r="I131" i="20" s="1"/>
  <c r="F132" i="20"/>
  <c r="H132" i="20" s="1"/>
  <c r="F133" i="20"/>
  <c r="I133" i="20" s="1"/>
  <c r="F114" i="20"/>
  <c r="G114" i="20" s="1"/>
  <c r="F115" i="20"/>
  <c r="H115" i="20" s="1"/>
  <c r="F116" i="20"/>
  <c r="I116" i="20" s="1"/>
  <c r="F117" i="20"/>
  <c r="G117" i="20" s="1"/>
  <c r="F118" i="20"/>
  <c r="G118" i="20" s="1"/>
  <c r="F119" i="20"/>
  <c r="G119" i="20" s="1"/>
  <c r="F120" i="20"/>
  <c r="I120" i="20" s="1"/>
  <c r="F121" i="20"/>
  <c r="J121" i="20" s="1"/>
  <c r="F101" i="20"/>
  <c r="J101" i="20" s="1"/>
  <c r="F88" i="20"/>
  <c r="F89" i="20"/>
  <c r="F90" i="20"/>
  <c r="F91" i="20"/>
  <c r="F92" i="20"/>
  <c r="F93" i="20"/>
  <c r="F94" i="20"/>
  <c r="F95" i="20"/>
  <c r="F96" i="20"/>
  <c r="F97" i="20"/>
  <c r="F98" i="20"/>
  <c r="F7" i="20"/>
  <c r="F20" i="20"/>
  <c r="F8" i="20"/>
  <c r="F9" i="20"/>
  <c r="F10" i="20"/>
  <c r="F11" i="20"/>
  <c r="F12" i="20"/>
  <c r="F13" i="20"/>
  <c r="F14" i="20"/>
  <c r="F15" i="20"/>
  <c r="F16" i="20"/>
  <c r="F17" i="20"/>
  <c r="F18" i="20"/>
  <c r="F19" i="20"/>
  <c r="F21" i="20"/>
  <c r="F70" i="20"/>
  <c r="F71" i="20"/>
  <c r="F72" i="20"/>
  <c r="F73" i="20"/>
  <c r="F74" i="20"/>
  <c r="F75" i="20"/>
  <c r="F76" i="20"/>
  <c r="F77" i="20"/>
  <c r="F78" i="20"/>
  <c r="F79" i="20"/>
  <c r="F80" i="20"/>
  <c r="F81" i="20"/>
  <c r="F82" i="20"/>
  <c r="F83" i="20"/>
  <c r="F84" i="20"/>
  <c r="F85" i="20"/>
  <c r="F86" i="20"/>
  <c r="F87" i="20"/>
  <c r="F51" i="20"/>
  <c r="F52" i="20"/>
  <c r="F53" i="20"/>
  <c r="F54" i="20"/>
  <c r="F55" i="20"/>
  <c r="F56" i="20"/>
  <c r="F57" i="20"/>
  <c r="F58" i="20"/>
  <c r="F59" i="20"/>
  <c r="F60" i="20"/>
  <c r="F61" i="20"/>
  <c r="F62" i="20"/>
  <c r="F63" i="20"/>
  <c r="F64" i="20"/>
  <c r="F65" i="20"/>
  <c r="F66" i="20"/>
  <c r="F67" i="20"/>
  <c r="F68" i="20"/>
  <c r="F69" i="20"/>
  <c r="F28" i="20"/>
  <c r="F29" i="20"/>
  <c r="F30" i="20"/>
  <c r="F31" i="20"/>
  <c r="F32" i="20"/>
  <c r="F33" i="20"/>
  <c r="F34" i="20"/>
  <c r="F35" i="20"/>
  <c r="F36" i="20"/>
  <c r="F37" i="20"/>
  <c r="F38" i="20"/>
  <c r="F39" i="20"/>
  <c r="F40" i="20"/>
  <c r="F41" i="20"/>
  <c r="F42" i="20"/>
  <c r="F43" i="20"/>
  <c r="F44" i="20"/>
  <c r="F45" i="20"/>
  <c r="F46" i="20"/>
  <c r="F47" i="20"/>
  <c r="F48" i="20"/>
  <c r="F49" i="20"/>
  <c r="F50" i="20"/>
  <c r="F24" i="20"/>
  <c r="F25" i="20"/>
  <c r="F26" i="20"/>
  <c r="F27" i="20"/>
  <c r="F22" i="20"/>
  <c r="J22" i="20" s="1"/>
  <c r="F23" i="20"/>
  <c r="G23" i="20" s="1"/>
  <c r="J120" i="21"/>
  <c r="I120" i="21"/>
  <c r="H120" i="21"/>
  <c r="G120" i="21"/>
  <c r="E120" i="21"/>
  <c r="A120" i="21"/>
  <c r="J120" i="17"/>
  <c r="I120" i="17"/>
  <c r="H120" i="17"/>
  <c r="G120" i="17"/>
  <c r="E120" i="17"/>
  <c r="A120" i="17"/>
  <c r="J120" i="16"/>
  <c r="I120" i="16"/>
  <c r="H120" i="16"/>
  <c r="G120" i="16"/>
  <c r="E120" i="16"/>
  <c r="A120" i="16"/>
  <c r="J120" i="15"/>
  <c r="I120" i="15"/>
  <c r="H120" i="15"/>
  <c r="G120" i="15"/>
  <c r="E120" i="15"/>
  <c r="A120" i="15"/>
  <c r="F234" i="13"/>
  <c r="A234" i="13"/>
  <c r="G143" i="13"/>
  <c r="K143" i="13" s="1"/>
  <c r="G142" i="13"/>
  <c r="I142" i="13" s="1"/>
  <c r="G141" i="13"/>
  <c r="H141" i="13" s="1"/>
  <c r="G140" i="13"/>
  <c r="H140" i="13" s="1"/>
  <c r="G139" i="13"/>
  <c r="H139" i="13" s="1"/>
  <c r="E199" i="11"/>
  <c r="A199" i="11"/>
  <c r="I199" i="11"/>
  <c r="J199" i="11"/>
  <c r="H199" i="11"/>
  <c r="G199" i="11"/>
  <c r="E101" i="9"/>
  <c r="A101" i="9"/>
  <c r="G101" i="9"/>
  <c r="I101" i="9"/>
  <c r="J101" i="9"/>
  <c r="H101" i="9"/>
  <c r="E120" i="5"/>
  <c r="A120" i="5"/>
  <c r="A57" i="1"/>
  <c r="E57" i="1"/>
  <c r="I120" i="5"/>
  <c r="G57" i="1"/>
  <c r="I57" i="1"/>
  <c r="H120" i="5"/>
  <c r="G120" i="5"/>
  <c r="H57" i="1"/>
  <c r="J57" i="1"/>
  <c r="J120" i="5"/>
  <c r="J15" i="24"/>
  <c r="M151" i="19" l="1"/>
  <c r="K159" i="19"/>
  <c r="L143" i="24"/>
  <c r="J33" i="24"/>
  <c r="J159" i="19"/>
  <c r="M33" i="24"/>
  <c r="M155" i="19"/>
  <c r="K118" i="19"/>
  <c r="L82" i="24"/>
  <c r="L86" i="24"/>
  <c r="M122" i="24"/>
  <c r="M100" i="24"/>
  <c r="J25" i="24"/>
  <c r="L25" i="24"/>
  <c r="L78" i="24"/>
  <c r="K96" i="24"/>
  <c r="M53" i="24"/>
  <c r="L126" i="24"/>
  <c r="M122" i="19"/>
  <c r="K45" i="24"/>
  <c r="J153" i="19"/>
  <c r="K143" i="19"/>
  <c r="K107" i="24"/>
  <c r="K143" i="24"/>
  <c r="K151" i="24"/>
  <c r="L126" i="19"/>
  <c r="L118" i="19"/>
  <c r="L122" i="19"/>
  <c r="I145" i="20"/>
  <c r="M71" i="24"/>
  <c r="L33" i="24"/>
  <c r="K74" i="24"/>
  <c r="K49" i="24"/>
  <c r="J13" i="24"/>
  <c r="L17" i="24"/>
  <c r="M102" i="24"/>
  <c r="K13" i="24"/>
  <c r="L155" i="24"/>
  <c r="M159" i="19"/>
  <c r="K159" i="24"/>
  <c r="M143" i="24"/>
  <c r="L151" i="24"/>
  <c r="M78" i="24"/>
  <c r="M126" i="24"/>
  <c r="K147" i="24"/>
  <c r="L151" i="19"/>
  <c r="J135" i="20"/>
  <c r="J122" i="19"/>
  <c r="L118" i="24"/>
  <c r="L57" i="24"/>
  <c r="K67" i="24"/>
  <c r="M17" i="24"/>
  <c r="L29" i="24"/>
  <c r="J29" i="24"/>
  <c r="K61" i="24"/>
  <c r="M37" i="24"/>
  <c r="K29" i="24"/>
  <c r="L155" i="19"/>
  <c r="L159" i="24"/>
  <c r="J151" i="19"/>
  <c r="K147" i="19"/>
  <c r="M82" i="24"/>
  <c r="M126" i="19"/>
  <c r="M49" i="24"/>
  <c r="K122" i="19"/>
  <c r="K122" i="24"/>
  <c r="M92" i="24"/>
  <c r="J17" i="24"/>
  <c r="M96" i="24"/>
  <c r="L71" i="24"/>
  <c r="L13" i="24"/>
  <c r="M25" i="24"/>
  <c r="M41" i="24"/>
  <c r="L45" i="24"/>
  <c r="K151" i="19"/>
  <c r="K155" i="24"/>
  <c r="L159" i="19"/>
  <c r="K155" i="19"/>
  <c r="J144" i="19"/>
  <c r="M156" i="24"/>
  <c r="J132" i="20"/>
  <c r="L157" i="19"/>
  <c r="L145" i="24"/>
  <c r="J156" i="19"/>
  <c r="L156" i="24"/>
  <c r="L152" i="19"/>
  <c r="K148" i="19"/>
  <c r="K22" i="24"/>
  <c r="M153" i="24"/>
  <c r="J145" i="19"/>
  <c r="M153" i="19"/>
  <c r="L161" i="19"/>
  <c r="J157" i="19"/>
  <c r="K149" i="24"/>
  <c r="K145" i="19"/>
  <c r="J161" i="19"/>
  <c r="L153" i="24"/>
  <c r="L145" i="19"/>
  <c r="M145" i="19"/>
  <c r="K157" i="24"/>
  <c r="K153" i="19"/>
  <c r="L149" i="24"/>
  <c r="J149" i="19"/>
  <c r="M149" i="24"/>
  <c r="M145" i="24"/>
  <c r="L157" i="24"/>
  <c r="M161" i="19"/>
  <c r="L153" i="19"/>
  <c r="M149" i="19"/>
  <c r="K149" i="19"/>
  <c r="L87" i="24"/>
  <c r="I138" i="20"/>
  <c r="M101" i="24"/>
  <c r="M136" i="24"/>
  <c r="L44" i="24"/>
  <c r="M138" i="19"/>
  <c r="J127" i="20"/>
  <c r="M60" i="24"/>
  <c r="K85" i="24"/>
  <c r="K95" i="24"/>
  <c r="L81" i="24"/>
  <c r="I127" i="20"/>
  <c r="K134" i="24"/>
  <c r="M138" i="24"/>
  <c r="L138" i="19"/>
  <c r="I146" i="20"/>
  <c r="M44" i="24"/>
  <c r="K91" i="24"/>
  <c r="H131" i="20"/>
  <c r="M36" i="24"/>
  <c r="M70" i="24"/>
  <c r="M66" i="24"/>
  <c r="H122" i="20"/>
  <c r="L123" i="19"/>
  <c r="L142" i="19"/>
  <c r="L144" i="24"/>
  <c r="L97" i="24"/>
  <c r="L79" i="24"/>
  <c r="L142" i="24"/>
  <c r="K152" i="19"/>
  <c r="L156" i="19"/>
  <c r="K156" i="19"/>
  <c r="K50" i="24"/>
  <c r="M54" i="24"/>
  <c r="M26" i="24"/>
  <c r="K127" i="24"/>
  <c r="K26" i="24"/>
  <c r="J138" i="20"/>
  <c r="L148" i="24"/>
  <c r="L160" i="24"/>
  <c r="K144" i="19"/>
  <c r="J142" i="19"/>
  <c r="L68" i="24"/>
  <c r="M144" i="24"/>
  <c r="L152" i="24"/>
  <c r="H117" i="20"/>
  <c r="J148" i="19"/>
  <c r="L112" i="24"/>
  <c r="L34" i="24"/>
  <c r="L30" i="24"/>
  <c r="I139" i="13"/>
  <c r="M142" i="24"/>
  <c r="L144" i="19"/>
  <c r="M156" i="19"/>
  <c r="M152" i="24"/>
  <c r="M148" i="19"/>
  <c r="M148" i="24"/>
  <c r="L148" i="19"/>
  <c r="M152" i="19"/>
  <c r="G124" i="20"/>
  <c r="J152" i="19"/>
  <c r="M108" i="24"/>
  <c r="L115" i="24"/>
  <c r="K20" i="24"/>
  <c r="K129" i="19"/>
  <c r="L129" i="19"/>
  <c r="M28" i="24"/>
  <c r="J146" i="20"/>
  <c r="K28" i="24"/>
  <c r="K129" i="24"/>
  <c r="K48" i="24"/>
  <c r="M85" i="24"/>
  <c r="L117" i="24"/>
  <c r="K70" i="24"/>
  <c r="K106" i="24"/>
  <c r="J125" i="19"/>
  <c r="M125" i="19"/>
  <c r="K125" i="24"/>
  <c r="K117" i="24"/>
  <c r="K134" i="19"/>
  <c r="M129" i="24"/>
  <c r="K138" i="24"/>
  <c r="H146" i="20"/>
  <c r="G127" i="20"/>
  <c r="L20" i="24"/>
  <c r="M16" i="24"/>
  <c r="G131" i="20"/>
  <c r="M20" i="24"/>
  <c r="K16" i="24"/>
  <c r="K36" i="24"/>
  <c r="K32" i="24"/>
  <c r="L134" i="19"/>
  <c r="M64" i="24"/>
  <c r="M130" i="24"/>
  <c r="K114" i="24"/>
  <c r="M134" i="19"/>
  <c r="M110" i="24"/>
  <c r="L125" i="24"/>
  <c r="J129" i="19"/>
  <c r="M121" i="19"/>
  <c r="J134" i="19"/>
  <c r="K60" i="24"/>
  <c r="L24" i="24"/>
  <c r="M91" i="24"/>
  <c r="L32" i="24"/>
  <c r="L48" i="24"/>
  <c r="L16" i="24"/>
  <c r="M52" i="24"/>
  <c r="L28" i="24"/>
  <c r="M56" i="24"/>
  <c r="L52" i="24"/>
  <c r="M32" i="24"/>
  <c r="K64" i="24"/>
  <c r="K110" i="24"/>
  <c r="K130" i="24"/>
  <c r="K99" i="24"/>
  <c r="K81" i="24"/>
  <c r="L138" i="24"/>
  <c r="L106" i="24"/>
  <c r="K121" i="24"/>
  <c r="M129" i="19"/>
  <c r="J131" i="20"/>
  <c r="M134" i="24"/>
  <c r="K138" i="19"/>
  <c r="K125" i="19"/>
  <c r="K144" i="24"/>
  <c r="H22" i="20"/>
  <c r="I117" i="20"/>
  <c r="K97" i="24"/>
  <c r="H133" i="20"/>
  <c r="J133" i="20"/>
  <c r="M104" i="24"/>
  <c r="L54" i="24"/>
  <c r="L83" i="24"/>
  <c r="K136" i="19"/>
  <c r="L58" i="24"/>
  <c r="J140" i="19"/>
  <c r="K75" i="24"/>
  <c r="G121" i="20"/>
  <c r="K115" i="24"/>
  <c r="M79" i="24"/>
  <c r="L101" i="24"/>
  <c r="M87" i="24"/>
  <c r="L132" i="24"/>
  <c r="J144" i="20"/>
  <c r="H144" i="20"/>
  <c r="M136" i="19"/>
  <c r="K140" i="19"/>
  <c r="M140" i="19"/>
  <c r="M112" i="24"/>
  <c r="L140" i="24"/>
  <c r="H124" i="20"/>
  <c r="J124" i="20"/>
  <c r="M140" i="24"/>
  <c r="J139" i="13"/>
  <c r="H121" i="20"/>
  <c r="I121" i="20"/>
  <c r="L75" i="24"/>
  <c r="K89" i="24"/>
  <c r="L89" i="24"/>
  <c r="J117" i="20"/>
  <c r="H138" i="20"/>
  <c r="L136" i="19"/>
  <c r="J136" i="19"/>
  <c r="K108" i="24"/>
  <c r="L140" i="19"/>
  <c r="L136" i="24"/>
  <c r="K58" i="24"/>
  <c r="L50" i="24"/>
  <c r="I143" i="13"/>
  <c r="H143" i="13"/>
  <c r="K139" i="13"/>
  <c r="G22" i="20"/>
  <c r="I22" i="20"/>
  <c r="J143" i="13"/>
  <c r="K137" i="19"/>
  <c r="I130" i="20"/>
  <c r="M47" i="24"/>
  <c r="M133" i="19"/>
  <c r="K63" i="19"/>
  <c r="K120" i="24"/>
  <c r="H130" i="20"/>
  <c r="L65" i="24"/>
  <c r="L19" i="24"/>
  <c r="K98" i="24"/>
  <c r="J114" i="20"/>
  <c r="L72" i="24"/>
  <c r="L113" i="24"/>
  <c r="M55" i="24"/>
  <c r="J23" i="24"/>
  <c r="M19" i="24"/>
  <c r="K141" i="24"/>
  <c r="K133" i="19"/>
  <c r="J137" i="20"/>
  <c r="H143" i="20"/>
  <c r="M23" i="24"/>
  <c r="J125" i="20"/>
  <c r="K35" i="24"/>
  <c r="J141" i="19"/>
  <c r="K154" i="19"/>
  <c r="M137" i="19"/>
  <c r="M39" i="24"/>
  <c r="H114" i="20"/>
  <c r="I141" i="20"/>
  <c r="K133" i="24"/>
  <c r="L31" i="24"/>
  <c r="G141" i="20"/>
  <c r="L154" i="19"/>
  <c r="M113" i="24"/>
  <c r="M109" i="24"/>
  <c r="K142" i="13"/>
  <c r="H137" i="20"/>
  <c r="K124" i="24"/>
  <c r="J143" i="20"/>
  <c r="M98" i="24"/>
  <c r="L133" i="24"/>
  <c r="M51" i="24"/>
  <c r="L84" i="24"/>
  <c r="I137" i="20"/>
  <c r="M146" i="24"/>
  <c r="L51" i="24"/>
  <c r="M141" i="19"/>
  <c r="M35" i="24"/>
  <c r="I114" i="20"/>
  <c r="L39" i="24"/>
  <c r="J137" i="19"/>
  <c r="J63" i="19"/>
  <c r="K94" i="24"/>
  <c r="M137" i="24"/>
  <c r="K109" i="24"/>
  <c r="M141" i="24"/>
  <c r="L137" i="19"/>
  <c r="L137" i="24"/>
  <c r="L105" i="24"/>
  <c r="L120" i="19"/>
  <c r="J142" i="13"/>
  <c r="I101" i="20"/>
  <c r="G101" i="20"/>
  <c r="H142" i="13"/>
  <c r="H234" i="13" s="1"/>
  <c r="K47" i="24"/>
  <c r="K84" i="24"/>
  <c r="L55" i="24"/>
  <c r="J133" i="19"/>
  <c r="J118" i="20"/>
  <c r="I23" i="20"/>
  <c r="J158" i="19"/>
  <c r="L23" i="24"/>
  <c r="K43" i="24"/>
  <c r="K63" i="24"/>
  <c r="L63" i="19"/>
  <c r="M72" i="24"/>
  <c r="J31" i="24"/>
  <c r="H141" i="20"/>
  <c r="L94" i="24"/>
  <c r="L133" i="19"/>
  <c r="M63" i="24"/>
  <c r="K141" i="19"/>
  <c r="M63" i="19"/>
  <c r="G125" i="20"/>
  <c r="G130" i="20"/>
  <c r="J23" i="20"/>
  <c r="H125" i="20"/>
  <c r="L59" i="24"/>
  <c r="L141" i="19"/>
  <c r="M65" i="24"/>
  <c r="M69" i="24"/>
  <c r="K162" i="19"/>
  <c r="I118" i="20"/>
  <c r="M31" i="24"/>
  <c r="L69" i="24"/>
  <c r="J19" i="24"/>
  <c r="L107" i="24"/>
  <c r="L119" i="19"/>
  <c r="J123" i="19"/>
  <c r="M83" i="24"/>
  <c r="H120" i="20"/>
  <c r="L102" i="24"/>
  <c r="J116" i="20"/>
  <c r="G145" i="20"/>
  <c r="M132" i="24"/>
  <c r="H116" i="20"/>
  <c r="G139" i="20"/>
  <c r="K102" i="19"/>
  <c r="M102" i="19"/>
  <c r="M127" i="19"/>
  <c r="K80" i="24"/>
  <c r="J127" i="19"/>
  <c r="L127" i="19"/>
  <c r="M127" i="24"/>
  <c r="M103" i="24"/>
  <c r="L131" i="24"/>
  <c r="K135" i="19"/>
  <c r="K57" i="24"/>
  <c r="J135" i="19"/>
  <c r="K150" i="19"/>
  <c r="J150" i="19"/>
  <c r="L26" i="24"/>
  <c r="K146" i="19"/>
  <c r="M158" i="19"/>
  <c r="M18" i="24"/>
  <c r="L135" i="19"/>
  <c r="M139" i="24"/>
  <c r="L135" i="24"/>
  <c r="L38" i="24"/>
  <c r="M146" i="19"/>
  <c r="M15" i="24"/>
  <c r="L92" i="24"/>
  <c r="L42" i="24"/>
  <c r="M123" i="24"/>
  <c r="K119" i="24"/>
  <c r="L119" i="24"/>
  <c r="M154" i="19"/>
  <c r="L123" i="24"/>
  <c r="H123" i="20"/>
  <c r="H128" i="20"/>
  <c r="G128" i="20"/>
  <c r="H145" i="20"/>
  <c r="J140" i="13"/>
  <c r="G123" i="20"/>
  <c r="H135" i="20"/>
  <c r="I140" i="13"/>
  <c r="J120" i="20"/>
  <c r="I139" i="20"/>
  <c r="G135" i="20"/>
  <c r="M99" i="24"/>
  <c r="M80" i="24"/>
  <c r="K88" i="24"/>
  <c r="L139" i="19"/>
  <c r="M61" i="24"/>
  <c r="M131" i="24"/>
  <c r="M73" i="24"/>
  <c r="K34" i="24"/>
  <c r="M38" i="24"/>
  <c r="K158" i="24"/>
  <c r="L18" i="24"/>
  <c r="L146" i="19"/>
  <c r="K146" i="24"/>
  <c r="K42" i="24"/>
  <c r="L150" i="24"/>
  <c r="M150" i="24"/>
  <c r="M88" i="24"/>
  <c r="L158" i="24"/>
  <c r="L15" i="24"/>
  <c r="K18" i="24"/>
  <c r="M158" i="24"/>
  <c r="M119" i="19"/>
  <c r="L103" i="24"/>
  <c r="J119" i="19"/>
  <c r="K154" i="24"/>
  <c r="M123" i="19"/>
  <c r="J123" i="20"/>
  <c r="H139" i="20"/>
  <c r="M68" i="24"/>
  <c r="K140" i="13"/>
  <c r="I148" i="20"/>
  <c r="J102" i="19"/>
  <c r="I128" i="20"/>
  <c r="K102" i="24"/>
  <c r="G120" i="20"/>
  <c r="K77" i="24"/>
  <c r="M77" i="24"/>
  <c r="L127" i="24"/>
  <c r="K135" i="24"/>
  <c r="L95" i="24"/>
  <c r="L146" i="24"/>
  <c r="M22" i="24"/>
  <c r="K150" i="24"/>
  <c r="L150" i="19"/>
  <c r="M34" i="24"/>
  <c r="K158" i="19"/>
  <c r="M135" i="24"/>
  <c r="K123" i="19"/>
  <c r="L22" i="24"/>
  <c r="L162" i="19"/>
  <c r="J162" i="19"/>
  <c r="J155" i="19"/>
  <c r="J66" i="24"/>
  <c r="L66" i="24"/>
  <c r="L124" i="19"/>
  <c r="L124" i="24"/>
  <c r="L90" i="24"/>
  <c r="G129" i="20"/>
  <c r="K141" i="13"/>
  <c r="G115" i="20"/>
  <c r="M157" i="19"/>
  <c r="L100" i="24"/>
  <c r="J115" i="20"/>
  <c r="L121" i="24"/>
  <c r="L139" i="24"/>
  <c r="M14" i="24"/>
  <c r="L62" i="24"/>
  <c r="J147" i="19"/>
  <c r="J139" i="19"/>
  <c r="J27" i="24"/>
  <c r="H129" i="20"/>
  <c r="M86" i="24"/>
  <c r="K111" i="24"/>
  <c r="K139" i="19"/>
  <c r="L53" i="24"/>
  <c r="K37" i="24"/>
  <c r="K21" i="24"/>
  <c r="M154" i="24"/>
  <c r="K24" i="24"/>
  <c r="L56" i="24"/>
  <c r="K157" i="19"/>
  <c r="M40" i="24"/>
  <c r="M93" i="24"/>
  <c r="M132" i="19"/>
  <c r="L93" i="24"/>
  <c r="H148" i="20"/>
  <c r="L40" i="24"/>
  <c r="K132" i="19"/>
  <c r="G148" i="20"/>
  <c r="K124" i="19"/>
  <c r="H23" i="20"/>
  <c r="M160" i="19"/>
  <c r="L114" i="24"/>
  <c r="J160" i="19"/>
  <c r="M90" i="24"/>
  <c r="G144" i="20"/>
  <c r="G133" i="20"/>
  <c r="J121" i="19"/>
  <c r="H119" i="20"/>
  <c r="J21" i="24"/>
  <c r="I115" i="20"/>
  <c r="M111" i="24"/>
  <c r="K142" i="19"/>
  <c r="M118" i="24"/>
  <c r="M62" i="24"/>
  <c r="M30" i="24"/>
  <c r="L46" i="24"/>
  <c r="K121" i="19"/>
  <c r="M21" i="24"/>
  <c r="M139" i="19"/>
  <c r="L74" i="24"/>
  <c r="G122" i="20"/>
  <c r="L147" i="24"/>
  <c r="I143" i="20"/>
  <c r="K30" i="24"/>
  <c r="K105" i="24"/>
  <c r="K41" i="24"/>
  <c r="J154" i="19"/>
  <c r="M24" i="24"/>
  <c r="L147" i="19"/>
  <c r="M147" i="19"/>
  <c r="L116" i="24"/>
  <c r="G132" i="20"/>
  <c r="K132" i="24"/>
  <c r="K116" i="24"/>
  <c r="M142" i="19"/>
  <c r="K160" i="19"/>
  <c r="J118" i="19"/>
  <c r="J132" i="19"/>
  <c r="M118" i="19"/>
  <c r="I132" i="20"/>
  <c r="H118" i="20"/>
  <c r="L160" i="19"/>
  <c r="L73" i="24"/>
  <c r="I129" i="20"/>
  <c r="L76" i="24"/>
  <c r="L27" i="24"/>
  <c r="K76" i="24"/>
  <c r="K59" i="24"/>
  <c r="I141" i="13"/>
  <c r="J141" i="13"/>
  <c r="L121" i="19"/>
  <c r="I119" i="20"/>
  <c r="J119" i="20"/>
  <c r="J122" i="20"/>
  <c r="H101" i="20"/>
  <c r="G116" i="20"/>
  <c r="K14" i="24"/>
  <c r="M46" i="24"/>
  <c r="M160" i="24"/>
  <c r="K119" i="19"/>
  <c r="L14" i="24"/>
  <c r="L104" i="24"/>
  <c r="M27" i="24"/>
  <c r="L125" i="19"/>
  <c r="M43" i="24"/>
  <c r="L67" i="24"/>
  <c r="I147" i="20"/>
  <c r="H147" i="20"/>
  <c r="M128" i="19"/>
  <c r="L128" i="19"/>
  <c r="G136" i="20"/>
  <c r="I136" i="20"/>
  <c r="H136" i="20"/>
  <c r="J142" i="20"/>
  <c r="G142" i="20"/>
  <c r="H142" i="20"/>
  <c r="L128" i="24"/>
  <c r="J128" i="19"/>
  <c r="H134" i="20"/>
  <c r="G140" i="20"/>
  <c r="J140" i="20"/>
  <c r="H140" i="20"/>
  <c r="I140" i="20"/>
  <c r="M124" i="24"/>
  <c r="M124" i="19"/>
  <c r="G134" i="20"/>
  <c r="I134" i="20"/>
  <c r="L120" i="24"/>
  <c r="J120" i="19"/>
  <c r="G147" i="20"/>
  <c r="K128" i="24"/>
  <c r="M120" i="19"/>
  <c r="K120" i="19"/>
  <c r="K128" i="19"/>
  <c r="K126" i="19"/>
  <c r="J126" i="19"/>
  <c r="M143" i="19"/>
  <c r="L143" i="19"/>
  <c r="I234" i="13" l="1"/>
  <c r="J234" i="13"/>
  <c r="L161" i="24"/>
  <c r="M161" i="24"/>
  <c r="K234" i="13"/>
  <c r="M164" i="19"/>
  <c r="J161" i="24"/>
  <c r="J150" i="20"/>
  <c r="K161" i="24"/>
  <c r="I150" i="20"/>
  <c r="H150" i="20"/>
  <c r="G150" i="20"/>
  <c r="L164" i="19"/>
  <c r="K164" i="19"/>
  <c r="J164" i="19"/>
</calcChain>
</file>

<file path=xl/sharedStrings.xml><?xml version="1.0" encoding="utf-8"?>
<sst xmlns="http://schemas.openxmlformats.org/spreadsheetml/2006/main" count="1612" uniqueCount="623">
  <si>
    <t>JANUARY</t>
  </si>
  <si>
    <t>2017 Bethlehem Housing Codes Log</t>
  </si>
  <si>
    <t>NUMBER</t>
  </si>
  <si>
    <t>DATE</t>
  </si>
  <si>
    <t>INSPECTION TYPE</t>
  </si>
  <si>
    <t>ADDRESS</t>
  </si>
  <si>
    <t>STATUS</t>
  </si>
  <si>
    <t>DAYS OUTSTANDING</t>
  </si>
  <si>
    <t>0-30</t>
  </si>
  <si>
    <t>30-60</t>
  </si>
  <si>
    <t>60-90</t>
  </si>
  <si>
    <t>&gt;90</t>
  </si>
  <si>
    <t>NOTES</t>
  </si>
  <si>
    <t>Number</t>
  </si>
  <si>
    <t>Date</t>
  </si>
  <si>
    <t>Inspection Type</t>
  </si>
  <si>
    <t>Description</t>
  </si>
  <si>
    <t>Status</t>
  </si>
  <si>
    <t>Days Outstanding</t>
  </si>
  <si>
    <t>0-30 Days</t>
  </si>
  <si>
    <t>30-60 Days</t>
  </si>
  <si>
    <t>60-90 Days</t>
  </si>
  <si>
    <t>&gt;90 Days</t>
  </si>
  <si>
    <t>Trend</t>
  </si>
  <si>
    <t>RENTAL</t>
  </si>
  <si>
    <t>1480 PENNSYLVANIA AVE #B101</t>
  </si>
  <si>
    <t>ABATED</t>
  </si>
  <si>
    <t>1480 PENNSYLVANIA AVE #B103</t>
  </si>
  <si>
    <t>SALE</t>
  </si>
  <si>
    <t xml:space="preserve">1823 STONINGTON </t>
  </si>
  <si>
    <t>105 E MARKET #5</t>
  </si>
  <si>
    <t>RECHECK</t>
  </si>
  <si>
    <t>247 W LEHIGH</t>
  </si>
  <si>
    <t>1405 E FIFTH</t>
  </si>
  <si>
    <t>1537 KADEL</t>
  </si>
  <si>
    <t>231 E ETTWEIN #1</t>
  </si>
  <si>
    <t>3261 EAST BLVD (RRU-4)</t>
  </si>
  <si>
    <t>711 ITASKA  #1</t>
  </si>
  <si>
    <t>711 ITASKA  #2</t>
  </si>
  <si>
    <t>1514 RAVENA #V (LB - LET)</t>
  </si>
  <si>
    <t>617 5TH AVE</t>
  </si>
  <si>
    <t>COMPLAINT</t>
  </si>
  <si>
    <t>1910 MAJOR ST</t>
  </si>
  <si>
    <t>832 WYANDOTTE ST</t>
  </si>
  <si>
    <t>FOLLOWUP</t>
  </si>
  <si>
    <t>509 ONTARIO ST</t>
  </si>
  <si>
    <t>418 PIERCE</t>
  </si>
  <si>
    <t>84 E BROAD ST (RICK'S)</t>
  </si>
  <si>
    <t>726 FINADY AVE (RICK'S)</t>
  </si>
  <si>
    <t>C17010025</t>
  </si>
  <si>
    <t xml:space="preserve">617 CENTER ST </t>
  </si>
  <si>
    <t>350 W LEHIGH #6</t>
  </si>
  <si>
    <t>350 W LEHIGH #12</t>
  </si>
  <si>
    <t>431 WEBSTER ST</t>
  </si>
  <si>
    <t>622 HAMILTON AVE (RICK)</t>
  </si>
  <si>
    <t>639 BROADWAY</t>
  </si>
  <si>
    <t>411 WYANDOTTE #4</t>
  </si>
  <si>
    <t>1872 LIVINGSTON X 4</t>
  </si>
  <si>
    <t>414 MARTEL (RICK)</t>
  </si>
  <si>
    <t>416 MARTEL (RICK)</t>
  </si>
  <si>
    <t>1870-C LIVINGSTON ST(RICK)</t>
  </si>
  <si>
    <t>1860-A LIVINGSTON (RICK)</t>
  </si>
  <si>
    <t>1858-A LIVINGSTON (GLEN)</t>
  </si>
  <si>
    <t>1860-C LIVINGSTON</t>
  </si>
  <si>
    <t>1858-B LIVINGSTON (GLEN)</t>
  </si>
  <si>
    <t>1872-D LIVINGSTON (RICK)</t>
  </si>
  <si>
    <t>1872-B LIVINGSTON (RICK)</t>
  </si>
  <si>
    <t>1870-A LIVINGSTON (RICK)</t>
  </si>
  <si>
    <t>617 CENTER ST, 1ST FL</t>
  </si>
  <si>
    <t>511 W BROAD #4</t>
  </si>
  <si>
    <t>SAUCON VIEW #117</t>
  </si>
  <si>
    <t>SAUCON VIEW #123</t>
  </si>
  <si>
    <t>SAUCON VIEW #509</t>
  </si>
  <si>
    <t>SAUCON VIEW #624</t>
  </si>
  <si>
    <t>426 E LOCUST (RICK)</t>
  </si>
  <si>
    <t>425 WYANDOTTE ST 2ND</t>
  </si>
  <si>
    <t>425 WYANDOTTE ST 3RD</t>
  </si>
  <si>
    <t>31 W GREENWICH ST</t>
  </si>
  <si>
    <t>1522 EATON AVE</t>
  </si>
  <si>
    <t xml:space="preserve">  HAMILTON</t>
  </si>
  <si>
    <t>471 MONTCLAIR</t>
  </si>
  <si>
    <t>509 DAKOTAH 2ND FL</t>
  </si>
  <si>
    <t>424 POLK ST</t>
  </si>
  <si>
    <t>810 CENTER ST</t>
  </si>
  <si>
    <t>VPS 8</t>
  </si>
  <si>
    <t>VPS 28</t>
  </si>
  <si>
    <t>VPS 90</t>
  </si>
  <si>
    <t>VPS 95</t>
  </si>
  <si>
    <t>VPS 126</t>
  </si>
  <si>
    <t>1402 UELEN CT</t>
  </si>
  <si>
    <t>LUTHERAN MANOR 714</t>
  </si>
  <si>
    <t>LUTHERAN MANOR 606</t>
  </si>
  <si>
    <t>LUTHERAN MANOR 403</t>
  </si>
  <si>
    <t>LUTHERAN MANOR 304</t>
  </si>
  <si>
    <t>LUTHERAN MANOR 217</t>
  </si>
  <si>
    <t>945 WYANDOTTE</t>
  </si>
  <si>
    <t>3350 EAST BLVD #8</t>
  </si>
  <si>
    <t>1771 CHESTER #5</t>
  </si>
  <si>
    <t>1763 CHESTER #2</t>
  </si>
  <si>
    <t>1527 RICHARD</t>
  </si>
  <si>
    <t>1534 MERCURY (RICK)</t>
  </si>
  <si>
    <t>432 E LAUREL (LB-1967)</t>
  </si>
  <si>
    <t>441 WYANDOTTE #1</t>
  </si>
  <si>
    <t>441 WYANDOTTE #2</t>
  </si>
  <si>
    <t>441 WYANDOTTE #4</t>
  </si>
  <si>
    <t>253 E BROAD</t>
  </si>
  <si>
    <t>212 9TH AVE</t>
  </si>
  <si>
    <t>1914-C ALLWOOD (RICK)</t>
  </si>
  <si>
    <t>1927-B ALLWOOD (RICK)</t>
  </si>
  <si>
    <t>2232-B ASTER (RICK)</t>
  </si>
  <si>
    <t>2129 LINCOLN ST (LB-2910)</t>
  </si>
  <si>
    <t>11 W 2ND ST #224 (LB- DPD)</t>
  </si>
  <si>
    <t>2609 EAST BLVD (JOE)</t>
  </si>
  <si>
    <t>329 6TH AVE</t>
  </si>
  <si>
    <t>OFF</t>
  </si>
  <si>
    <t>1825 CENTER ST A-101</t>
  </si>
  <si>
    <t>11 W 2ND #115</t>
  </si>
  <si>
    <t>11 W 2ND ST #328 (LB 0500)</t>
  </si>
  <si>
    <t>11 W 2ND ST #119</t>
  </si>
  <si>
    <t>1910 HILLTOP TR</t>
  </si>
  <si>
    <t>726 4TH AVE</t>
  </si>
  <si>
    <t>637 MONTCLAIR</t>
  </si>
  <si>
    <t>2244 WORTHINGTON</t>
  </si>
  <si>
    <t>535 JOHNSTON DR</t>
  </si>
  <si>
    <t>602 S BISHOPTHORPE</t>
  </si>
  <si>
    <t>304 2ND AVE</t>
  </si>
  <si>
    <t>MORAVIAN #707</t>
  </si>
  <si>
    <t>GFI</t>
  </si>
  <si>
    <t>MORAVIAN #711</t>
  </si>
  <si>
    <t>MORAVIAN #302</t>
  </si>
  <si>
    <t>MORAVIAN #106</t>
  </si>
  <si>
    <t>MORAVIAN #206</t>
  </si>
  <si>
    <t>MORAVIAN #309</t>
  </si>
  <si>
    <t>540 RIVERWOODS WAY</t>
  </si>
  <si>
    <t>1345 MARTIN COURT #114</t>
  </si>
  <si>
    <t>1345 MARTIN COURT #124</t>
  </si>
  <si>
    <t>1346 MARTIN COURT #225</t>
  </si>
  <si>
    <t>1347 MARTIN COURT #324</t>
  </si>
  <si>
    <t>1348 MARTIN COURT #325</t>
  </si>
  <si>
    <t>1349 MARTIN COURT #426</t>
  </si>
  <si>
    <t>1350 MARTIN COURT #517</t>
  </si>
  <si>
    <t>1351 MARTIN COURT #825</t>
  </si>
  <si>
    <t>1521 IRENE ST #110</t>
  </si>
  <si>
    <t>1550 IRENE ST #412</t>
  </si>
  <si>
    <t>2011 WOODMONT DR (KEYS)</t>
  </si>
  <si>
    <t>1955 W BROAD ST (KEYS)</t>
  </si>
  <si>
    <t>1797 - CHESTER RD</t>
  </si>
  <si>
    <t>517 3RD AVE</t>
  </si>
  <si>
    <t>520 E. MORTON (KEY)</t>
  </si>
  <si>
    <t>1314 W LEHIGH #7</t>
  </si>
  <si>
    <t>1314 W LEHIGH #9</t>
  </si>
  <si>
    <t>814 RADCLYFFE</t>
  </si>
  <si>
    <t>1763 CHESTER RD #6</t>
  </si>
  <si>
    <t>1436 CLOVER AVE</t>
  </si>
  <si>
    <t>2044 DOGWOOD LN</t>
  </si>
  <si>
    <t>1436 #1 CATASAUQUA RD</t>
  </si>
  <si>
    <t>701 MAIN ST #104</t>
  </si>
  <si>
    <t>701 MAIN ST #105</t>
  </si>
  <si>
    <t>701 MAIN ST #108</t>
  </si>
  <si>
    <t>701 MAIN ST #109</t>
  </si>
  <si>
    <t>701 MAIN ST #110</t>
  </si>
  <si>
    <t>701 MAIN ST #111</t>
  </si>
  <si>
    <t>701 MAIN ST #301</t>
  </si>
  <si>
    <t>133 W UNION # 202</t>
  </si>
  <si>
    <t>133 W UNION #207</t>
  </si>
  <si>
    <t>133 W UNION #211</t>
  </si>
  <si>
    <t>133 W UNION #301</t>
  </si>
  <si>
    <t>1110 BEVERLY</t>
  </si>
  <si>
    <t>COMPLAINT 6</t>
  </si>
  <si>
    <t>FOLLOWUP 6</t>
  </si>
  <si>
    <t>RECHECK 58</t>
  </si>
  <si>
    <t>RENTAL 55</t>
  </si>
  <si>
    <t>SALE 24</t>
  </si>
  <si>
    <t>ABATED 68</t>
  </si>
  <si>
    <t>FEBRUARY</t>
  </si>
  <si>
    <t>PERMITS</t>
  </si>
  <si>
    <t>COMPLAINTS</t>
  </si>
  <si>
    <t>WINTER ADDENDUM</t>
  </si>
  <si>
    <t>Column2</t>
  </si>
  <si>
    <t>Column1</t>
  </si>
  <si>
    <t>14 W BROAD, 2F</t>
  </si>
  <si>
    <t>548 CARLTON AVE - REAR</t>
  </si>
  <si>
    <t>1222 E 5TH ST</t>
  </si>
  <si>
    <t>932 EVANS ST</t>
  </si>
  <si>
    <t>425 E 5TH</t>
  </si>
  <si>
    <t>632 ATLANTIC ST</t>
  </si>
  <si>
    <t>2408 BLAKE CT</t>
  </si>
  <si>
    <t>1005 BLAKE CT</t>
  </si>
  <si>
    <t>2401 SOUTH CT</t>
  </si>
  <si>
    <t>1023 BLAKE CT</t>
  </si>
  <si>
    <t>2401 HENDERSON PL</t>
  </si>
  <si>
    <t>1450 E 5TH ST</t>
  </si>
  <si>
    <t>407 E 4TH ST FL</t>
  </si>
  <si>
    <t>2830 LINDEN, 2D</t>
  </si>
  <si>
    <t>517 PAWNEE ST</t>
  </si>
  <si>
    <t>518 PAWNEE, #1</t>
  </si>
  <si>
    <t>518 PAWNEE, #2</t>
  </si>
  <si>
    <t>518 PAWNEE, #3</t>
  </si>
  <si>
    <t>519 PAWNEE ST</t>
  </si>
  <si>
    <t>520 PAWNEE ST, 1ST</t>
  </si>
  <si>
    <t>520 PAWNEE ST, 2ND</t>
  </si>
  <si>
    <t>520 PAWNEE ST, 3RD FL</t>
  </si>
  <si>
    <t>431 WEBSTER</t>
  </si>
  <si>
    <t>2147 EAST BLVD.</t>
  </si>
  <si>
    <t>721 E MORTON ST</t>
  </si>
  <si>
    <t>543 WYANDOTTE ST</t>
  </si>
  <si>
    <t>1542 DALE LANE</t>
  </si>
  <si>
    <t>1845 WATKINS ST H7</t>
  </si>
  <si>
    <t>1845 WATKINS ST B9</t>
  </si>
  <si>
    <t>1845 WATKINS ST B10</t>
  </si>
  <si>
    <t>RECHECK X 18</t>
  </si>
  <si>
    <t>PARK VIEW APTS</t>
  </si>
  <si>
    <t>231 W FAIRVIEW ST</t>
  </si>
  <si>
    <t xml:space="preserve">794 E WASHINGTON </t>
  </si>
  <si>
    <t>X POOL OK PER SUZIE</t>
  </si>
  <si>
    <t>2026 PENSTOCK</t>
  </si>
  <si>
    <t>480 BIRKEL</t>
  </si>
  <si>
    <t>450 BIRKEL</t>
  </si>
  <si>
    <t>452 BIRKEL</t>
  </si>
  <si>
    <t>454 BIRKEL</t>
  </si>
  <si>
    <t>456 BIRKEL</t>
  </si>
  <si>
    <t>476 BIRKEL</t>
  </si>
  <si>
    <t>250 GOEPP ST (LB-2525)</t>
  </si>
  <si>
    <t>X</t>
  </si>
  <si>
    <t>541 GOEPP CIRCLE (LB-7777)</t>
  </si>
  <si>
    <t>401 E MARKET (RRU)</t>
  </si>
  <si>
    <t>1430 LIVINGSTON</t>
  </si>
  <si>
    <t>33 W. FAIRVIEW ST</t>
  </si>
  <si>
    <t>417 W BROAD</t>
  </si>
  <si>
    <t>2885 GREENLEAF</t>
  </si>
  <si>
    <t>1632 MAJOR ST</t>
  </si>
  <si>
    <t>1960 WOODMONT DR</t>
  </si>
  <si>
    <t>515 THOMAS</t>
  </si>
  <si>
    <t>1535 RICHARD AVE</t>
  </si>
  <si>
    <t>112 13TH AVE</t>
  </si>
  <si>
    <t>824 WASHINGTON</t>
  </si>
  <si>
    <t>943 MONOCACY ST</t>
  </si>
  <si>
    <t>1320-A WINTERS</t>
  </si>
  <si>
    <t>1320-D WINTERS</t>
  </si>
  <si>
    <t>1332-B WINTERS</t>
  </si>
  <si>
    <t>3117-B EAST BLVD</t>
  </si>
  <si>
    <t>1412-B JOHNSTON</t>
  </si>
  <si>
    <t>3051-A WEST BLVD</t>
  </si>
  <si>
    <t>502 W 4TH ST</t>
  </si>
  <si>
    <t>504 W 4TH</t>
  </si>
  <si>
    <t>420 PIERCE</t>
  </si>
  <si>
    <t>628 MONTCLAIR</t>
  </si>
  <si>
    <t>H2O</t>
  </si>
  <si>
    <t>410-1 W. LEHIGH</t>
  </si>
  <si>
    <t>1218-8 W. LEHIGH</t>
  </si>
  <si>
    <t>1212-7 W. LEHIGH</t>
  </si>
  <si>
    <t>1208-7 W. LEHIGH</t>
  </si>
  <si>
    <t>x</t>
  </si>
  <si>
    <t>1604 EASTON</t>
  </si>
  <si>
    <t>1942 MAIN ST</t>
  </si>
  <si>
    <t>31 W. GREENWICH</t>
  </si>
  <si>
    <t>EXTERIOR 5/31/17</t>
  </si>
  <si>
    <t>1520 E 7TH ST</t>
  </si>
  <si>
    <t>614 MONTCLAIR AVE</t>
  </si>
  <si>
    <t>2545 NORTH CT</t>
  </si>
  <si>
    <t>634 W BROAD</t>
  </si>
  <si>
    <t>629 DELLWOOD</t>
  </si>
  <si>
    <t>129 E. BROAD #3W</t>
  </si>
  <si>
    <t>1744M FALCON DR</t>
  </si>
  <si>
    <t>1404 N NEW ST</t>
  </si>
  <si>
    <t>1918 ROBIN WAY</t>
  </si>
  <si>
    <t>2 open</t>
  </si>
  <si>
    <t>1614 WATKINS</t>
  </si>
  <si>
    <t>1717 SNYDER (LB-1958)</t>
  </si>
  <si>
    <t>133 E. WASHINGTON (LB1958)</t>
  </si>
  <si>
    <t>221 W. FAIRVIEW</t>
  </si>
  <si>
    <t>1827 LIVINGSTON</t>
  </si>
  <si>
    <t>530 HIGH ST UNIT 23</t>
  </si>
  <si>
    <t>564 BIERY'S BRIDGE RD</t>
  </si>
  <si>
    <t>416 MARTEL ST</t>
  </si>
  <si>
    <t>211 E. NORTH ST #1</t>
  </si>
  <si>
    <t>617 CENTER ST 1ST</t>
  </si>
  <si>
    <t>819 E. 5TH ST #1</t>
  </si>
  <si>
    <t>819 E. 5TH ST #2</t>
  </si>
  <si>
    <t>516 BROADWAY #1</t>
  </si>
  <si>
    <t>516 BROADWAY #2</t>
  </si>
  <si>
    <t>516 BROADWAY #3</t>
  </si>
  <si>
    <t>516 BROADWAY #4</t>
  </si>
  <si>
    <t>516 BROADWAY #5</t>
  </si>
  <si>
    <t>1896 RIDGELAWN</t>
  </si>
  <si>
    <t>727 E 6TH</t>
  </si>
  <si>
    <t>707 PAWNEE</t>
  </si>
  <si>
    <t>BLIGHT</t>
  </si>
  <si>
    <t>437 CHEROKEE</t>
  </si>
  <si>
    <t>526 CHEROKEE</t>
  </si>
  <si>
    <t>LANDINGS #189</t>
  </si>
  <si>
    <t>LANDINGS #190</t>
  </si>
  <si>
    <t>LANDINGS #211</t>
  </si>
  <si>
    <t>LANDINGS #213</t>
  </si>
  <si>
    <t>LANDINGS #230</t>
  </si>
  <si>
    <t>LANDINGS #250</t>
  </si>
  <si>
    <t>LANDINGS #259</t>
  </si>
  <si>
    <t>1519 COTTAGE AVE</t>
  </si>
  <si>
    <t>836 HAWTHORNE RD</t>
  </si>
  <si>
    <t>1522 E 7TH ST</t>
  </si>
  <si>
    <t>315 W 4TH ST C</t>
  </si>
  <si>
    <t>LANDINGS #260</t>
  </si>
  <si>
    <t>LANDINGS #274</t>
  </si>
  <si>
    <t>LANDINGS #288</t>
  </si>
  <si>
    <t>LANDINGS #293</t>
  </si>
  <si>
    <t>LANDINGS #316</t>
  </si>
  <si>
    <t>LANDINGS #317</t>
  </si>
  <si>
    <t>LANDINGS #325</t>
  </si>
  <si>
    <t>2333 FLEUR LANE (6-4-6-4)</t>
  </si>
  <si>
    <t>67-69 E. BROAD ST 1</t>
  </si>
  <si>
    <t>67-69 E. BROAD ST 2</t>
  </si>
  <si>
    <t>67-69 E. BROAD ST 3</t>
  </si>
  <si>
    <t>707 6TH AVE</t>
  </si>
  <si>
    <t xml:space="preserve">COMPLAINT: 3 </t>
  </si>
  <si>
    <t>FOLLOWUP: 6</t>
  </si>
  <si>
    <t>RECHECK:  64</t>
  </si>
  <si>
    <t>RENTAL:  55</t>
  </si>
  <si>
    <t>SALE:  23</t>
  </si>
  <si>
    <t>ABATED:  49</t>
  </si>
  <si>
    <t>2695 MADISON AVE</t>
  </si>
  <si>
    <t>3322 MARCHANT DR</t>
  </si>
  <si>
    <t>437 WYANDOTTE</t>
  </si>
  <si>
    <t>439 WYANDOTTE</t>
  </si>
  <si>
    <t>1858-1872 LIVINGSTON</t>
  </si>
  <si>
    <t>794 E. WASHINGTON</t>
  </si>
  <si>
    <t>2133 SCHOENERSVILLE RD</t>
  </si>
  <si>
    <t>424 W. 4TH ST</t>
  </si>
  <si>
    <t>738 2ND AVE #1</t>
  </si>
  <si>
    <t>738 2ND AVE #2</t>
  </si>
  <si>
    <t>528 NORTH CIRCLE</t>
  </si>
  <si>
    <r>
      <t>922 E 5</t>
    </r>
    <r>
      <rPr>
        <vertAlign val="superscript"/>
        <sz val="11"/>
        <color theme="1" tint="4.9989318521683403E-2"/>
        <rFont val="Calibri"/>
        <family val="2"/>
        <scheme val="minor"/>
      </rPr>
      <t>th</t>
    </r>
    <r>
      <rPr>
        <sz val="11"/>
        <color theme="1" tint="4.9989318521683403E-2"/>
        <rFont val="Calibri"/>
        <family val="2"/>
        <scheme val="minor"/>
      </rPr>
      <t xml:space="preserve">  St</t>
    </r>
  </si>
  <si>
    <t>927 E 5th St</t>
  </si>
  <si>
    <t>804 HILLSIDE AVE</t>
  </si>
  <si>
    <t>1614 WATKINS (M-A-T)</t>
  </si>
  <si>
    <t>1696 ANGELA</t>
  </si>
  <si>
    <t>1562 BAYBERRY</t>
  </si>
  <si>
    <t>654 HIGHLAND</t>
  </si>
  <si>
    <t>2047 HUNTINGTON ST (1-5-3-1)</t>
  </si>
  <si>
    <t>2950 SANTEE DR</t>
  </si>
  <si>
    <t>1645 MIDDLE RD</t>
  </si>
  <si>
    <t>1844 ABINGTON RD</t>
  </si>
  <si>
    <t xml:space="preserve">SALE </t>
  </si>
  <si>
    <t>522 HESS ST</t>
  </si>
  <si>
    <t>536 CENTER ST</t>
  </si>
  <si>
    <t>903 7TH AVE 
(TIM GETZ -REALTOR)</t>
  </si>
  <si>
    <t>1550 IRENE ST #405</t>
  </si>
  <si>
    <t>1619 E 8TH ST</t>
  </si>
  <si>
    <t>1621 E 8TH ST</t>
  </si>
  <si>
    <t>910 LINDEN ST</t>
  </si>
  <si>
    <t>305 7TH AVE #1</t>
  </si>
  <si>
    <t>305 7TH AVE #3</t>
  </si>
  <si>
    <t>513 FILLMORE</t>
  </si>
  <si>
    <t>622 E 5TH ST - UNSECURE</t>
  </si>
  <si>
    <t>126 E 4TH ST - CAMPUS HOUSING</t>
  </si>
  <si>
    <t>530 E 5TH ST - OCCUPIED</t>
  </si>
  <si>
    <t>507 SELFRIDGE - FOR SALE</t>
  </si>
  <si>
    <t>511 SELFRIDGE - OCCUPIED</t>
  </si>
  <si>
    <t>645 E NORTH</t>
  </si>
  <si>
    <t>402 PROSPECT 2E</t>
  </si>
  <si>
    <t>402 PROSPECT 2W</t>
  </si>
  <si>
    <t>3011 EAST BLVD #2</t>
  </si>
  <si>
    <t>3025 EAST BLVD #3</t>
  </si>
  <si>
    <t>2885 GREENLEAF CT</t>
  </si>
  <si>
    <t>513 FILLMORE ST</t>
  </si>
  <si>
    <t>1554 PRIMROSE LN</t>
  </si>
  <si>
    <t>1521 ELAYNE ST</t>
  </si>
  <si>
    <t>HI030051</t>
  </si>
  <si>
    <t>622 E 5TH ST - UNSECURE W/GLEN</t>
  </si>
  <si>
    <t>321 E CHURCH ST</t>
  </si>
  <si>
    <t xml:space="preserve"> </t>
  </si>
  <si>
    <t>1343 E 6TH ST</t>
  </si>
  <si>
    <t>1347 STANFORD RD</t>
  </si>
  <si>
    <t>1531 IRENE ST #513</t>
  </si>
  <si>
    <t>530 HIGH ST. #23 (0-2-2-9)</t>
  </si>
  <si>
    <t>1515 E 6TH ST</t>
  </si>
  <si>
    <t>2333 FLEUR LN</t>
  </si>
  <si>
    <t>314 FILLMORE ST</t>
  </si>
  <si>
    <t>APRIL</t>
  </si>
  <si>
    <t>AMOUNT</t>
  </si>
  <si>
    <t>Amount</t>
  </si>
  <si>
    <t>MAY</t>
  </si>
  <si>
    <t>JUNE</t>
  </si>
  <si>
    <t>JULY</t>
  </si>
  <si>
    <t>SEPTEMBER</t>
  </si>
  <si>
    <t>OCTOBER</t>
  </si>
  <si>
    <t>NOVEMBER</t>
  </si>
  <si>
    <t>DECEMBER</t>
  </si>
  <si>
    <r>
      <rPr>
        <sz val="36"/>
        <color theme="4"/>
        <rFont val="Cambria"/>
        <family val="1"/>
        <scheme val="major"/>
      </rPr>
      <t xml:space="preserve">Forecast Aging </t>
    </r>
    <r>
      <rPr>
        <sz val="36"/>
        <color theme="5"/>
        <rFont val="Cambria"/>
        <family val="1"/>
        <scheme val="major"/>
      </rPr>
      <t>Report</t>
    </r>
  </si>
  <si>
    <t>Customers</t>
  </si>
  <si>
    <t>Invoice Number</t>
  </si>
  <si>
    <t>Due Date</t>
  </si>
  <si>
    <t>Total Due</t>
  </si>
  <si>
    <t>Customer A</t>
  </si>
  <si>
    <t>Invoice 1001</t>
  </si>
  <si>
    <t>Invoice 1010</t>
  </si>
  <si>
    <t>Invoice 1015</t>
  </si>
  <si>
    <t>Invoice 1021</t>
  </si>
  <si>
    <t>Customer A Total</t>
  </si>
  <si>
    <t>Customer B</t>
  </si>
  <si>
    <t>Invoice 1002</t>
  </si>
  <si>
    <t>Invoice 1011</t>
  </si>
  <si>
    <t>Customer B Total</t>
  </si>
  <si>
    <t>Customer C</t>
  </si>
  <si>
    <t>Invoice 1003</t>
  </si>
  <si>
    <t>Invoice 1013</t>
  </si>
  <si>
    <t>Invoice 1017</t>
  </si>
  <si>
    <t>Invoice 1019</t>
  </si>
  <si>
    <t>Customer C Total</t>
  </si>
  <si>
    <t>Customer D</t>
  </si>
  <si>
    <t>Invoice 1012</t>
  </si>
  <si>
    <t>Customer D Total</t>
  </si>
  <si>
    <t>Customer E</t>
  </si>
  <si>
    <t>Invoice 1014</t>
  </si>
  <si>
    <t>Customer E Total</t>
  </si>
  <si>
    <t>Customer F</t>
  </si>
  <si>
    <t>Invoice 1016</t>
  </si>
  <si>
    <t>Customer F Total</t>
  </si>
  <si>
    <t>Customer G</t>
  </si>
  <si>
    <t>Invoice 1018</t>
  </si>
  <si>
    <t>Customer G Total</t>
  </si>
  <si>
    <t>Customer H</t>
  </si>
  <si>
    <t>Invoice 1020</t>
  </si>
  <si>
    <t>Customer H Total</t>
  </si>
  <si>
    <t>Grand Total</t>
  </si>
  <si>
    <t>PERMIT #</t>
  </si>
  <si>
    <t>DATE INSPECTED</t>
  </si>
  <si>
    <t>TYPE</t>
  </si>
  <si>
    <t>CONTACT</t>
  </si>
  <si>
    <t>DUE DATE</t>
  </si>
  <si>
    <t>RENTAL WAS JOE'S</t>
  </si>
  <si>
    <t>1619 E 8TH</t>
  </si>
  <si>
    <t xml:space="preserve">Provide grippable handrails to the side exterior steps to the yard.
;Scrape/paint or finish capping on the soffit (fascia) in the Spring of 2017.
;Scrape/paint the front porch and second floor front porch in the Spring of 2017.
;Install screens in the 3 side windows.  All windows must have screens.
;Install an approved exterior cover on the side porch light.
;Repair the cracking and loose concrete on the side porch.
;Scrape/paint the chipping paint on the side windows in the Spring of 2017.
;Paint the exposed wood around the basement window.
</t>
  </si>
  <si>
    <t>BEVERLY 908-763-4721</t>
  </si>
  <si>
    <t>1621 E 8TH</t>
  </si>
  <si>
    <t xml:space="preserve">Repair the garage walls/doors/windows and paint all exposed wood.
Scrape and paint the front porch and second floor front porch in the Spring of 2017.
Scrape and paint or finish capping the soffit/fascia in the Spring of 2017.
</t>
  </si>
  <si>
    <t>WEATHER TREAT REAR STEPS/EXTERIOR BULBS</t>
  </si>
  <si>
    <t>HEATHER 610-392-1068</t>
  </si>
  <si>
    <t>31 W. Greenwich Street</t>
  </si>
  <si>
    <t>exterior painting - basement window sill repair/replace</t>
  </si>
  <si>
    <t>Dave Saveri  484-238-6095 
&lt;jimi_hendrix857@icloud.com&gt;</t>
  </si>
  <si>
    <t>HI17010154</t>
  </si>
  <si>
    <t>COMPLNT</t>
  </si>
  <si>
    <t>PER OUR CONVERSATION, YOU ARE GRANTED A WINTER ADDNEDUM EXTENDING THE DEADLINE TO APRIL 30, 2017.  THIS IS WITH THE AGREEMENT THAT THE PLASTIC POTS AND OTHER PORTABLE ITEMS WILL BE REMOVED FROM THE YARD BY FEBRUARY 24, 2017.</t>
  </si>
  <si>
    <t>Stephen Marth 484-767-3772 (owner)
Manuel Vas 401-663-8423 (complainer)</t>
  </si>
  <si>
    <t>SCRAPE/PAINT FOUNDATION,STEPS,DOORS,WINDOWS, TRIM, AS NEEDED.</t>
  </si>
  <si>
    <t>MIGUEL MAYER 610-333-5178</t>
  </si>
  <si>
    <t>SCRAPE/PAINT FOUNDATION,STEPS,DOORS,WINDOWS, TRIM, FACIA, AS NEEDED.</t>
  </si>
  <si>
    <t>KORI.ERCEG@FOXROACH.COM</t>
  </si>
  <si>
    <t>518 PAWNEE ST</t>
  </si>
  <si>
    <t>SCRAPE/PAINT REAR WOODEN FIRE ESCAPE.</t>
  </si>
  <si>
    <t>David Smith, Empire Property Mgmt 
610-333-4325 
admin@empire4rent.com</t>
  </si>
  <si>
    <t>SCRAPE/PAINT PORCH GUARD AND FOUNDATION + RECHECK INTERIOR ITEMS.</t>
  </si>
  <si>
    <t>"LEO" HYOUNGJOON PARK 610-704-1129
leophj@yahoo.com</t>
  </si>
  <si>
    <t>1534 MERCURY ST</t>
  </si>
  <si>
    <t>PAINT GARGE TRIM AND DOORS</t>
  </si>
  <si>
    <t>JACOB 215-272-9499 jacob.mckee73@gmail.com</t>
  </si>
  <si>
    <t>520 E MORTON</t>
  </si>
  <si>
    <t xml:space="preserve"> -GFI protect exterior outlets and provide weatherproof boxes and covers.
- Scrape/paint the entire house-chipping paint, windows, soffit and fascia, wood.
- Repair the shed roof.
- Install a rainspout and a down spout on the front porch.</t>
  </si>
  <si>
    <t>MIKE ZONIN 201-486-6224 / miczonin@gmail.com</t>
  </si>
  <si>
    <t xml:space="preserve">1823 Stonington Road </t>
  </si>
  <si>
    <t>WINTER ADDENDUM DUE 5/31/2017: BACK EXTERIOR STEPS ARE IN POOR CONDITION. REPLACE ENTIRELY (PERMIT REQUIRED) OR SUBSTANTIALLY REPAIR BY REPLACING ROTTED AREAS AND SECURING HANDRAILS AND GUARDS (REPLACING BROKEN BRACKETS).</t>
  </si>
  <si>
    <t>Catherine Csencsitz  
Email: cscgjc@rcn.com     
610-440-0348</t>
  </si>
  <si>
    <t>702 E 5TH ST - LB (DON)</t>
  </si>
  <si>
    <t xml:space="preserve">exterior painting - </t>
  </si>
  <si>
    <t>JASON HALL - CASSIDON REALTY
610-554-6599
jasoncassidonrealty.com</t>
  </si>
  <si>
    <t>407 E 4TH ST</t>
  </si>
  <si>
    <t>roof repair</t>
  </si>
  <si>
    <t>Manny -Losmenio Fernandes
610-865-1664
LFern47@PTD.net</t>
  </si>
  <si>
    <t>1015 CENTER ST (2 UNITS)</t>
  </si>
  <si>
    <t>-Scrape/paint garage exterior of windows, as needed.</t>
  </si>
  <si>
    <t>JEFF LONG 484-767-3105
jefflongbethlehem@yahoo.com</t>
  </si>
  <si>
    <t>-Repair stucco at rear and side of building, as needed. Repair large crack at patio floor and rear corner where brick meets patio to qualified contractors specifications.</t>
  </si>
  <si>
    <t>VIOLATIONS</t>
  </si>
  <si>
    <t>KITCHEN</t>
  </si>
  <si>
    <t>BATHROOM</t>
  </si>
  <si>
    <t>BASEMENT</t>
  </si>
  <si>
    <t>EXTERIOR</t>
  </si>
  <si>
    <t>Have fireplace/chimney inspected by qualified 3rd party prior to using.</t>
  </si>
  <si>
    <t>NOTES:</t>
  </si>
  <si>
    <t>IPMC 2009</t>
  </si>
  <si>
    <t>SWIMMING POOLS, SPAS AN HOT TUBS</t>
  </si>
  <si>
    <t>Swimming pools.</t>
  </si>
  <si>
    <t>Swimming pools shall be maintained in a clean and sanitary condition, and in good repair.</t>
  </si>
  <si>
    <t>Enclosures.</t>
  </si>
  <si>
    <t>Private swimming pools, hot tubs and spas, containing water more than 24 inches in depth shall be completely surrounded by a fence or barrier at least 48 inches in height above the finished ground level measured on the side of the barrier away from the pool. Gates and doors in such barriers shall be self-closing and self-latching.  Where device is less than 54 inches above the bottom of the gate, the release mechanism shall be located on the pool side of the gate. Self-closing and self-latching gates shall be maintained such that the gate will positively close and latch when released from an open position of 6 inches from the gatepost. No exisitng pool enclosure shall be removed, replaced or changed in a manner that reduces its effectiveness as a safety barrier.</t>
  </si>
  <si>
    <t>EXTERIOR STRUCTURE</t>
  </si>
  <si>
    <t>304.18.1.</t>
  </si>
  <si>
    <t>Doors.</t>
  </si>
  <si>
    <t>IMPC 2009</t>
  </si>
  <si>
    <t>605.2.1</t>
  </si>
  <si>
    <t>1ST FL</t>
  </si>
  <si>
    <t>2ND</t>
  </si>
  <si>
    <t>3RD</t>
  </si>
  <si>
    <t>⃝</t>
  </si>
  <si>
    <t>304.18.2</t>
  </si>
  <si>
    <t>RECOMMENDATION(S)</t>
  </si>
  <si>
    <t>BATH</t>
  </si>
  <si>
    <t>NOTE(S)</t>
  </si>
  <si>
    <t>THIRD FLOOR IS TO BE USED AS STORAGE ONLY.</t>
  </si>
  <si>
    <t>404.4.5</t>
  </si>
  <si>
    <t>404.4.4</t>
  </si>
  <si>
    <t>EXTERIOR WORK: WINTER EXENTION IS DUE BY MAY 31.</t>
  </si>
  <si>
    <t>WATER/HEAT/ELECTRIC OFF AT THE TIME OF INSPECTION.</t>
  </si>
  <si>
    <t>MAINTAIN POOL/SPA IN SANITARY CONDITION.</t>
  </si>
  <si>
    <t>GENERAL ELECTRICAL</t>
  </si>
  <si>
    <t xml:space="preserve">GENERAL PLUMBING </t>
  </si>
  <si>
    <t>GENTERAL SANITATION</t>
  </si>
  <si>
    <t>EXTERIOR ELECTRICAL</t>
  </si>
  <si>
    <t>DOORS/WINDOW/PORCH/DECK</t>
  </si>
  <si>
    <t>FOUNDATION/WALLS/ROOF/CHIMNEY/GUTTERS</t>
  </si>
  <si>
    <t>BASEMENT HABITABLE SPACE MAY NOT BE USED AS BEDROOM.</t>
  </si>
  <si>
    <t>REMOVE ABANDONED VEHICLE(S).</t>
  </si>
  <si>
    <t>PUBLIC SIDEWALK IN NEED OF REPAIR. PERMIT REQUIRED - ENGINEERING BUREAU 610-865-7063.</t>
  </si>
  <si>
    <t>THE INSPECTION OF ELECTRICAL PANELS &amp; BOXES IS LIMITED TO A VISUAL INSPECTION ONLY.</t>
  </si>
  <si>
    <t>RANDOM OUTLET TESTING DONE.</t>
  </si>
  <si>
    <t>APPLICATION DATE:                                                                    REQUESTED BY:</t>
  </si>
  <si>
    <t>LOCATION:                                                                                      ADDRESS:</t>
  </si>
  <si>
    <t>OWNER:                                                                                           EMAIL:</t>
  </si>
  <si>
    <t>ADDRESS:                                                                                        PHONE #:</t>
  </si>
  <si>
    <t>PERMIT #:                                                                                         INSPECTOR:</t>
  </si>
  <si>
    <t>Column3</t>
  </si>
  <si>
    <t>MAINTAIN ACCESSORY STRUCTURE(S): ⃝GARAGE   ⃝SHED   ⃝FENCE   ⃝WALL</t>
  </si>
  <si>
    <t>POOLS/ACCESSORY STRUCTURES/GARAGE/ABANDONED VEHICLE(S)</t>
  </si>
  <si>
    <t>PROVIDE HEAT: ⃝BASEMENT   ⃝1ST FL   ⃝2ND FL   ⃝3RD FL</t>
  </si>
  <si>
    <t>REPAIR LEAKING PLUMBING: ⃝LINES   ⃝SINK   ⃝TOILET</t>
  </si>
  <si>
    <t>LANDSCAPE/SIDEWALKS/TRASH</t>
  </si>
  <si>
    <t xml:space="preserve">REMOVE ACCUMULATION OF RUBBISH OR GARBAGE: ⃝BASMNT  ⃝KIT  ⃝BATH  ⃝BR  ⃝HALL  ⃝3RD </t>
  </si>
  <si>
    <t>EXT.</t>
  </si>
  <si>
    <t>INT.</t>
  </si>
  <si>
    <t>INSPECTOR NOTES:</t>
  </si>
  <si>
    <t>→</t>
  </si>
  <si>
    <r>
      <t>REPLACE MAIN ELECTRIC SERVICE CABLE -</t>
    </r>
    <r>
      <rPr>
        <b/>
        <sz val="11"/>
        <rFont val="Calibri"/>
        <family val="2"/>
        <scheme val="minor"/>
      </rPr>
      <t xml:space="preserve"> PERMIT REQUIRED.</t>
    </r>
  </si>
  <si>
    <r>
      <t xml:space="preserve">MAINTAIN </t>
    </r>
    <r>
      <rPr>
        <sz val="11"/>
        <rFont val="Calibri"/>
        <family val="2"/>
      </rPr>
      <t>≥</t>
    </r>
    <r>
      <rPr>
        <sz val="11"/>
        <rFont val="Calibri"/>
        <family val="2"/>
        <scheme val="minor"/>
      </rPr>
      <t xml:space="preserve"> 48" BARRIER AROUND POOL/SPA: ⃝FENCE   ⃝GATE   </t>
    </r>
  </si>
  <si>
    <r>
      <rPr>
        <b/>
        <sz val="11"/>
        <rFont val="Calibri"/>
        <family val="2"/>
        <scheme val="minor"/>
      </rPr>
      <t>GARGAGE DOOR OPENER</t>
    </r>
    <r>
      <rPr>
        <sz val="11"/>
        <rFont val="Calibri"/>
        <family val="2"/>
        <scheme val="minor"/>
      </rPr>
      <t xml:space="preserve"> REQUIRES A HARDWIRED OUTLET. REMOVE EXTENSION CORD.</t>
    </r>
  </si>
  <si>
    <r>
      <t xml:space="preserve">INSTALL PLATE COVERS ON </t>
    </r>
    <r>
      <rPr>
        <b/>
        <sz val="11"/>
        <rFont val="Calibri"/>
        <family val="2"/>
        <scheme val="minor"/>
      </rPr>
      <t>OPEN JUNCTION BOX/OUTLETS</t>
    </r>
    <r>
      <rPr>
        <sz val="11"/>
        <rFont val="Calibri"/>
        <family val="2"/>
        <scheme val="minor"/>
      </rPr>
      <t>: ⃝BASMNT   ⃝ 1ST FL   ⃝2ND FL   ⃝3RD FL</t>
    </r>
  </si>
  <si>
    <r>
      <t>INSTALL JUNCTION BOX/PLATE COVER FOR</t>
    </r>
    <r>
      <rPr>
        <b/>
        <sz val="11"/>
        <rFont val="Calibri"/>
        <family val="2"/>
        <scheme val="minor"/>
      </rPr>
      <t xml:space="preserve"> OPEN SPLICED WIRES</t>
    </r>
    <r>
      <rPr>
        <sz val="11"/>
        <rFont val="Calibri"/>
        <family val="2"/>
        <scheme val="minor"/>
      </rPr>
      <t>:⃝BASMNT   ⃝1ST   ⃝2ND   ⃝ 3RD FL</t>
    </r>
  </si>
  <si>
    <r>
      <t xml:space="preserve">REPAIR LEAKING PLUMBING: ⃝LINES   ⃝SINK </t>
    </r>
    <r>
      <rPr>
        <sz val="11"/>
        <rFont val="Calibri"/>
        <family val="2"/>
      </rPr>
      <t>⃝UNKNOWN SOURCE</t>
    </r>
  </si>
  <si>
    <r>
      <t xml:space="preserve">INSTALL GROUNDED 15 OR 20 AMP GFI IN: </t>
    </r>
    <r>
      <rPr>
        <sz val="11"/>
        <rFont val="Calibri"/>
        <family val="2"/>
      </rPr>
      <t>⃝ BATHROOM(S)   ⃝ POWDER ROOM(S)</t>
    </r>
  </si>
  <si>
    <r>
      <t xml:space="preserve">INSTALL FAN IN BATH/POWDER ROOM(S) - MUST VENT TO EXTERIOR - </t>
    </r>
    <r>
      <rPr>
        <b/>
        <sz val="11"/>
        <rFont val="Calibri"/>
        <family val="2"/>
        <scheme val="minor"/>
      </rPr>
      <t>PERMIT REQUIRED.</t>
    </r>
  </si>
  <si>
    <r>
      <rPr>
        <b/>
        <sz val="11"/>
        <rFont val="Calibri"/>
        <family val="2"/>
        <scheme val="minor"/>
      </rPr>
      <t>"JUMP"</t>
    </r>
    <r>
      <rPr>
        <sz val="11"/>
        <rFont val="Calibri"/>
        <family val="2"/>
        <scheme val="minor"/>
      </rPr>
      <t xml:space="preserve"> WATER METER WITH GROUND WIRE: #6 - 100AMP OR #4 - 200AMP.</t>
    </r>
  </si>
  <si>
    <r>
      <rPr>
        <b/>
        <sz val="11"/>
        <rFont val="Calibri"/>
        <family val="2"/>
        <scheme val="minor"/>
      </rPr>
      <t>SUMP PUMPS</t>
    </r>
    <r>
      <rPr>
        <sz val="11"/>
        <rFont val="Calibri"/>
        <family val="2"/>
        <scheme val="minor"/>
      </rPr>
      <t xml:space="preserve"> MUST DRAIN TO EXTERIOR OR ACCEPTABLE DRAIN FIELD.</t>
    </r>
  </si>
  <si>
    <r>
      <rPr>
        <b/>
        <sz val="11"/>
        <rFont val="Calibri"/>
        <family val="2"/>
        <scheme val="minor"/>
      </rPr>
      <t>ELECTRIC SERVICE PANEL</t>
    </r>
    <r>
      <rPr>
        <sz val="11"/>
        <rFont val="Calibri"/>
        <family val="2"/>
        <scheme val="minor"/>
      </rPr>
      <t xml:space="preserve"> REQUIRE BLANK COVER(S) IN OPEN KNOCK-OUT SLOT(S).</t>
    </r>
  </si>
  <si>
    <r>
      <t xml:space="preserve">ALL OPEN PERMITS MUST HAVE FINAL INSPECTION SCHEDULED AND CLEARED PRIOR TO RELEASE OF CLEAR CERTIFICATE OF OCCUPANCY. CALL 610-865-7091 TO SCHEDULE INSPECTOR. 
</t>
    </r>
    <r>
      <rPr>
        <sz val="11"/>
        <rFont val="Calibri"/>
        <family val="2"/>
        <scheme val="minor"/>
      </rPr>
      <t>⃝PLUMBING PERMIT #
⃝ELECTRICAL PERMIT #
⃝BUILDING PERMIT #</t>
    </r>
  </si>
  <si>
    <r>
      <t>OPEN COMPLAINTS MUST BE RESOLVED:</t>
    </r>
    <r>
      <rPr>
        <sz val="11"/>
        <rFont val="Calibri"/>
        <family val="2"/>
        <scheme val="minor"/>
      </rPr>
      <t xml:space="preserve">
⃝#CE                                       CONTACT:  HEALTH DEPARTMENT – 610-865-7087.
⃝#TR                                       CONTACT: CITY FORESTER – 610-865-7073.
⃝#ENG                                   CONTACT: ENGINEERING BUREAU - 610-865-7063.</t>
    </r>
  </si>
  <si>
    <r>
      <t xml:space="preserve">THIRD FLOOR HABITABLE SPACE MAY </t>
    </r>
    <r>
      <rPr>
        <u/>
        <sz val="11"/>
        <rFont val="Calibri"/>
        <family val="2"/>
        <scheme val="minor"/>
      </rPr>
      <t>NOT</t>
    </r>
    <r>
      <rPr>
        <sz val="11"/>
        <rFont val="Calibri"/>
        <family val="2"/>
        <scheme val="minor"/>
      </rPr>
      <t xml:space="preserve"> BE USED AS BEDROOM.</t>
    </r>
  </si>
  <si>
    <r>
      <t xml:space="preserve">ACCESSORY BUILDING: </t>
    </r>
    <r>
      <rPr>
        <sz val="11"/>
        <rFont val="Calibri"/>
        <family val="2"/>
      </rPr>
      <t>⃝ ATTACHED GARAGE    ⃝ DETACHED GARAGE    ⃝ SHED</t>
    </r>
  </si>
  <si>
    <t>FEE: $                       ⃝NOTIFIED   ⃝PAID                                DATE/TIME:</t>
  </si>
  <si>
    <t>PHONE #:                                                                                         □______UNIT  □COMM   □SFDD   □SFRH   □SFSDD</t>
  </si>
  <si>
    <r>
      <rPr>
        <b/>
        <u/>
        <sz val="11"/>
        <rFont val="Calibri"/>
        <family val="2"/>
      </rPr>
      <t>»»</t>
    </r>
    <r>
      <rPr>
        <b/>
        <u/>
        <sz val="11"/>
        <rFont val="Calibri"/>
        <family val="2"/>
        <scheme val="minor"/>
      </rPr>
      <t>EXTERIOR</t>
    </r>
    <r>
      <rPr>
        <b/>
        <u/>
        <sz val="11"/>
        <rFont val="Calibri"/>
        <family val="2"/>
      </rPr>
      <t>»</t>
    </r>
  </si>
  <si>
    <r>
      <rPr>
        <b/>
        <u/>
        <sz val="11"/>
        <rFont val="Calibri"/>
        <family val="2"/>
      </rPr>
      <t>»»</t>
    </r>
    <r>
      <rPr>
        <b/>
        <u/>
        <sz val="11"/>
        <rFont val="Calibri"/>
        <family val="2"/>
        <scheme val="minor"/>
      </rPr>
      <t>INTERIOR»</t>
    </r>
  </si>
  <si>
    <t>ALL KIT. AREAS SHALL HAVE ≥ (2) 15 OR 20 AMP GFCI PROTECTED RECEPTACLES AT COUNTER TOP HEIGHT.</t>
  </si>
  <si>
    <r>
      <t xml:space="preserve">LEVEL OF OBSTRUCTED VISABILITY IN HOUSE: </t>
    </r>
    <r>
      <rPr>
        <sz val="11"/>
        <color theme="1" tint="4.9989318521683403E-2"/>
        <rFont val="Calibri"/>
        <family val="2"/>
      </rPr>
      <t>⃝EXCESSIVE ⃝NORMAL OCCUPIED   ⃝EMPTY</t>
    </r>
  </si>
  <si>
    <r>
      <t xml:space="preserve">WEATHER CONDITIONS: </t>
    </r>
    <r>
      <rPr>
        <sz val="11"/>
        <color theme="1" tint="4.9989318521683403E-2"/>
        <rFont val="Calibri"/>
        <family val="2"/>
      </rPr>
      <t xml:space="preserve">⃝DRY   ⃝RAIN   ⃝SNOW OBSTRUCTED VISABILITY </t>
    </r>
  </si>
  <si>
    <t>ALL OUTLETS ON LIGHT FIXTURES/BATH CABINETS MUST BE DISCONNECTED OR GFI PROTECTED.</t>
  </si>
  <si>
    <r>
      <t xml:space="preserve">ALL SMOKE DETECTORS MUST BE IN WORKNG ORDER. NON-WORKING (BATTERY OPERATED) SMOKE DETECTOR(S) MUST BE REMOVED. HARDWIRED DETECTORS MAY </t>
    </r>
    <r>
      <rPr>
        <u/>
        <sz val="11"/>
        <rFont val="Calibri"/>
        <family val="2"/>
        <scheme val="minor"/>
      </rPr>
      <t>NOT</t>
    </r>
    <r>
      <rPr>
        <sz val="11"/>
        <rFont val="Calibri"/>
        <family val="2"/>
        <scheme val="minor"/>
      </rPr>
      <t xml:space="preserve"> BE REMOVED &amp; MUST FUNCTION.</t>
    </r>
  </si>
  <si>
    <r>
      <t xml:space="preserve">OPEN PERMITS: </t>
    </r>
    <r>
      <rPr>
        <sz val="11"/>
        <color theme="1" tint="4.9989318521683403E-2"/>
        <rFont val="Calibri"/>
        <family val="2"/>
      </rPr>
      <t xml:space="preserve">⃝OPEN    ⃝NONE                                 OPEN COMPLAINTS: ⃝OPEN    ⃝NONE    </t>
    </r>
  </si>
  <si>
    <t xml:space="preserve">INSPECTOR MUST HAVE ACCESS &amp; ADDITIONAL VIOLATIONS MY APPLY AT RE-CHECK: </t>
  </si>
  <si>
    <t>⃝GARAGE ⃝ BEDROOM ⃝ OTHER</t>
  </si>
  <si>
    <r>
      <t>ALL</t>
    </r>
    <r>
      <rPr>
        <b/>
        <sz val="11"/>
        <rFont val="Calibri"/>
        <family val="2"/>
        <scheme val="minor"/>
      </rPr>
      <t xml:space="preserve"> 3 PRONG OUTLETS</t>
    </r>
    <r>
      <rPr>
        <sz val="11"/>
        <rFont val="Calibri"/>
        <family val="2"/>
        <scheme val="minor"/>
      </rPr>
      <t xml:space="preserve"> MUST BE GROUNDED: </t>
    </r>
  </si>
  <si>
    <r>
      <t xml:space="preserve">INSTALL APPROVED </t>
    </r>
    <r>
      <rPr>
        <b/>
        <sz val="11"/>
        <rFont val="Calibri"/>
        <family val="2"/>
        <scheme val="minor"/>
      </rPr>
      <t>GLOBE COVERED LIGHT FIXTURE(S)</t>
    </r>
    <r>
      <rPr>
        <sz val="11"/>
        <rFont val="Calibri"/>
        <family val="2"/>
        <scheme val="minor"/>
      </rPr>
      <t xml:space="preserve">: </t>
    </r>
    <r>
      <rPr>
        <sz val="11"/>
        <rFont val="Calibri"/>
        <family val="2"/>
      </rPr>
      <t>⃝LED SHATTERPROOF BULB PERMITTED</t>
    </r>
    <r>
      <rPr>
        <sz val="11"/>
        <rFont val="Calibri"/>
        <family val="2"/>
        <scheme val="minor"/>
      </rPr>
      <t xml:space="preserve">
⃝CLOSET(S)   ⃝HALL(S)   ⃝BEDROOM(S)   ⃝KITCHEN   ⃝ BATH/POWDER ROOM(S)</t>
    </r>
  </si>
  <si>
    <r>
      <t xml:space="preserve">PROVIDE </t>
    </r>
    <r>
      <rPr>
        <b/>
        <sz val="11"/>
        <rFont val="Calibri"/>
        <family val="2"/>
        <scheme val="minor"/>
      </rPr>
      <t>PERMANENT LIGHT FIXTURE</t>
    </r>
    <r>
      <rPr>
        <sz val="11"/>
        <rFont val="Calibri"/>
        <family val="2"/>
        <scheme val="minor"/>
      </rPr>
      <t xml:space="preserve"> TO EXTERIOR OF DOOR/STEP: ⃝FRONT   ⃝BACK   ⃝SIDE</t>
    </r>
  </si>
  <si>
    <r>
      <t xml:space="preserve">PROVIDE </t>
    </r>
    <r>
      <rPr>
        <sz val="11"/>
        <rFont val="Calibri"/>
        <family val="2"/>
      </rPr>
      <t>≥</t>
    </r>
    <r>
      <rPr>
        <sz val="11"/>
        <rFont val="Calibri"/>
        <family val="2"/>
        <scheme val="minor"/>
      </rPr>
      <t xml:space="preserve"> 4" </t>
    </r>
    <r>
      <rPr>
        <b/>
        <sz val="11"/>
        <rFont val="Calibri"/>
        <family val="2"/>
        <scheme val="minor"/>
      </rPr>
      <t>PROPERTY ID</t>
    </r>
    <r>
      <rPr>
        <sz val="11"/>
        <rFont val="Calibri"/>
        <family val="2"/>
        <scheme val="minor"/>
      </rPr>
      <t xml:space="preserve"> NUMBERS: ⃝FRONT    ⃝BACK</t>
    </r>
  </si>
  <si>
    <r>
      <rPr>
        <b/>
        <sz val="11"/>
        <rFont val="Calibri"/>
        <family val="2"/>
        <scheme val="minor"/>
      </rPr>
      <t>SCRAPE/PAINT EXTERIOR</t>
    </r>
    <r>
      <rPr>
        <sz val="11"/>
        <rFont val="Calibri"/>
        <family val="2"/>
        <scheme val="minor"/>
      </rPr>
      <t>: ⃝WALLS   ⃝FOUNDATION   ⃝WINDOWS   ⃝DOORS ⃝SOFFIT/FASCIA   
⃝PORCH:</t>
    </r>
    <r>
      <rPr>
        <b/>
        <sz val="11"/>
        <rFont val="Calibri"/>
        <family val="2"/>
        <scheme val="minor"/>
      </rPr>
      <t xml:space="preserve"> □</t>
    </r>
    <r>
      <rPr>
        <sz val="11"/>
        <rFont val="Calibri"/>
        <family val="2"/>
        <scheme val="minor"/>
      </rPr>
      <t xml:space="preserve">CEILING  </t>
    </r>
    <r>
      <rPr>
        <sz val="11"/>
        <rFont val="Calibri"/>
        <family val="2"/>
      </rPr>
      <t>□</t>
    </r>
    <r>
      <rPr>
        <sz val="11"/>
        <rFont val="Calibri"/>
        <family val="2"/>
        <scheme val="minor"/>
      </rPr>
      <t xml:space="preserve">RAILING/POST   </t>
    </r>
    <r>
      <rPr>
        <sz val="11"/>
        <rFont val="Calibri"/>
        <family val="2"/>
      </rPr>
      <t xml:space="preserve">□FLOOR  □STEPS </t>
    </r>
    <r>
      <rPr>
        <sz val="11"/>
        <rFont val="Calibri"/>
        <family val="2"/>
        <scheme val="minor"/>
      </rPr>
      <t xml:space="preserve">    ⃝</t>
    </r>
    <r>
      <rPr>
        <b/>
        <sz val="11"/>
        <rFont val="Calibri"/>
        <family val="2"/>
        <scheme val="minor"/>
      </rPr>
      <t>DECK:</t>
    </r>
    <r>
      <rPr>
        <sz val="11"/>
        <rFont val="Calibri"/>
        <family val="2"/>
        <scheme val="minor"/>
      </rPr>
      <t xml:space="preserve">   □RAILING/POST   □STEPS</t>
    </r>
  </si>
  <si>
    <r>
      <rPr>
        <b/>
        <sz val="11"/>
        <rFont val="Calibri"/>
        <family val="2"/>
        <scheme val="minor"/>
      </rPr>
      <t xml:space="preserve">INSTALL </t>
    </r>
    <r>
      <rPr>
        <b/>
        <sz val="11"/>
        <rFont val="Calibri"/>
        <family val="2"/>
      </rPr>
      <t>≥</t>
    </r>
    <r>
      <rPr>
        <b/>
        <sz val="11"/>
        <rFont val="Calibri"/>
        <family val="2"/>
        <scheme val="minor"/>
      </rPr>
      <t>1" THROW DEADBOLT</t>
    </r>
    <r>
      <rPr>
        <sz val="11"/>
        <rFont val="Calibri"/>
        <family val="2"/>
        <scheme val="minor"/>
      </rPr>
      <t xml:space="preserve"> LOCK ON ENTRY DOORS (</t>
    </r>
    <r>
      <rPr>
        <b/>
        <sz val="11"/>
        <rFont val="Calibri"/>
        <family val="2"/>
        <scheme val="minor"/>
      </rPr>
      <t>RENTALS</t>
    </r>
    <r>
      <rPr>
        <sz val="11"/>
        <rFont val="Calibri"/>
        <family val="2"/>
        <scheme val="minor"/>
      </rPr>
      <t>): ⃝FRONT   ⃝BACK   ⃝SIDE</t>
    </r>
  </si>
  <si>
    <r>
      <t xml:space="preserve">REPAIR </t>
    </r>
    <r>
      <rPr>
        <b/>
        <sz val="11"/>
        <rFont val="Calibri"/>
        <family val="2"/>
        <scheme val="minor"/>
      </rPr>
      <t>BROKEN WINDOW</t>
    </r>
    <r>
      <rPr>
        <sz val="11"/>
        <rFont val="Calibri"/>
        <family val="2"/>
        <scheme val="minor"/>
      </rPr>
      <t>(S): ⃝FRONT   ⃝BACK   ⃝SIDE   ⃝1ST FL   ⃝2ND FL   ⃝ 3RD FL</t>
    </r>
  </si>
  <si>
    <r>
      <t>INSTALL</t>
    </r>
    <r>
      <rPr>
        <b/>
        <sz val="11"/>
        <rFont val="Calibri"/>
        <family val="2"/>
        <scheme val="minor"/>
      </rPr>
      <t xml:space="preserve"> SCREENS</t>
    </r>
    <r>
      <rPr>
        <sz val="11"/>
        <rFont val="Calibri"/>
        <family val="2"/>
        <scheme val="minor"/>
      </rPr>
      <t xml:space="preserve"> ON ALL WINDOWS (ADJUSTABLE SCREENS ACCEPTED)</t>
    </r>
  </si>
  <si>
    <r>
      <t xml:space="preserve">ALL WINDOWS WITHIN 6' OF WALKING SURFACES MUST HAVE </t>
    </r>
    <r>
      <rPr>
        <b/>
        <sz val="11"/>
        <rFont val="Calibri"/>
        <family val="2"/>
        <scheme val="minor"/>
      </rPr>
      <t>LOCKS</t>
    </r>
  </si>
  <si>
    <r>
      <t>ALL WINDOWS MUST FUNCTION AS DESIGNED-</t>
    </r>
    <r>
      <rPr>
        <b/>
        <sz val="11"/>
        <rFont val="Calibri"/>
        <family val="2"/>
        <scheme val="minor"/>
      </rPr>
      <t>OPEN, STAY OPEN, &amp; SHUT TIGHTLY.</t>
    </r>
  </si>
  <si>
    <r>
      <t xml:space="preserve">REPAIR </t>
    </r>
    <r>
      <rPr>
        <b/>
        <sz val="11"/>
        <rFont val="Calibri"/>
        <family val="2"/>
        <scheme val="minor"/>
      </rPr>
      <t>STRUCTURAL</t>
    </r>
    <r>
      <rPr>
        <sz val="11"/>
        <rFont val="Calibri"/>
        <family val="2"/>
        <scheme val="minor"/>
      </rPr>
      <t xml:space="preserve"> MEMBERS: ⃝STAIRS   ⃝POSTS   ⃝RAILINGS   ⃝DECK</t>
    </r>
  </si>
  <si>
    <r>
      <t xml:space="preserve">INSTALL </t>
    </r>
    <r>
      <rPr>
        <b/>
        <sz val="11"/>
        <rFont val="Calibri"/>
        <family val="2"/>
        <scheme val="minor"/>
      </rPr>
      <t>GRIPPABLE</t>
    </r>
    <r>
      <rPr>
        <sz val="11"/>
        <rFont val="Calibri"/>
        <family val="2"/>
        <scheme val="minor"/>
      </rPr>
      <t xml:space="preserve"> HANDRAILS W/ RETURNS: ⃝FRONT   ⃝BACK   ⃝SIDE</t>
    </r>
  </si>
  <si>
    <r>
      <t xml:space="preserve">INSTALL </t>
    </r>
    <r>
      <rPr>
        <b/>
        <sz val="11"/>
        <rFont val="Calibri"/>
        <family val="2"/>
        <scheme val="minor"/>
      </rPr>
      <t>FALL GUARD</t>
    </r>
    <r>
      <rPr>
        <sz val="11"/>
        <rFont val="Calibri"/>
        <family val="2"/>
        <scheme val="minor"/>
      </rPr>
      <t xml:space="preserve"> IF WALKING SURFACE IS  </t>
    </r>
    <r>
      <rPr>
        <sz val="11"/>
        <rFont val="Calibri"/>
        <family val="2"/>
      </rPr>
      <t>≥ 30" ABOVE GRADE</t>
    </r>
    <r>
      <rPr>
        <sz val="11"/>
        <rFont val="Calibri"/>
        <family val="2"/>
        <scheme val="minor"/>
      </rPr>
      <t>: ⃝FRONT   ⃝BACK   ⃝SIDE</t>
    </r>
  </si>
  <si>
    <r>
      <t xml:space="preserve">REPAIR </t>
    </r>
    <r>
      <rPr>
        <b/>
        <sz val="11"/>
        <rFont val="Calibri"/>
        <family val="2"/>
        <scheme val="minor"/>
      </rPr>
      <t>FOUNDATION WALL</t>
    </r>
    <r>
      <rPr>
        <sz val="11"/>
        <rFont val="Calibri"/>
        <family val="2"/>
        <scheme val="minor"/>
      </rPr>
      <t>:  ⃝ CRACKS    ⃝ MORTAR    ⃝ HOLES</t>
    </r>
  </si>
  <si>
    <r>
      <t xml:space="preserve">REPAIR </t>
    </r>
    <r>
      <rPr>
        <b/>
        <sz val="11"/>
        <rFont val="Calibri"/>
        <family val="2"/>
      </rPr>
      <t>EXTERIOR WALL</t>
    </r>
    <r>
      <rPr>
        <sz val="11"/>
        <rFont val="Calibri"/>
        <family val="2"/>
      </rPr>
      <t>(S): ⃝ CRACKS    ⃝ MORTAR    ⃝ HOLES</t>
    </r>
  </si>
  <si>
    <r>
      <rPr>
        <b/>
        <sz val="11"/>
        <rFont val="Calibri"/>
        <family val="2"/>
        <scheme val="minor"/>
      </rPr>
      <t>REPAIR ROOF</t>
    </r>
    <r>
      <rPr>
        <sz val="11"/>
        <rFont val="Calibri"/>
        <family val="2"/>
        <scheme val="minor"/>
      </rPr>
      <t xml:space="preserve">: </t>
    </r>
    <r>
      <rPr>
        <sz val="11"/>
        <rFont val="Calibri"/>
        <family val="2"/>
      </rPr>
      <t>⃝ MAIN    ⃝ PORCH    ⃝ GARAGE    ⃝ SHED</t>
    </r>
  </si>
  <si>
    <r>
      <rPr>
        <b/>
        <sz val="11"/>
        <rFont val="Calibri"/>
        <family val="2"/>
        <scheme val="minor"/>
      </rPr>
      <t>REPLACE ROOF</t>
    </r>
    <r>
      <rPr>
        <sz val="11"/>
        <rFont val="Calibri"/>
        <family val="2"/>
        <scheme val="minor"/>
      </rPr>
      <t xml:space="preserve">: ⃝ MAIN    ⃝ PORCH    ⃝ GARAGE    ⃝ SHED - </t>
    </r>
    <r>
      <rPr>
        <b/>
        <sz val="11"/>
        <rFont val="Calibri"/>
        <family val="2"/>
        <scheme val="minor"/>
      </rPr>
      <t>PERMIT REQUIRED</t>
    </r>
  </si>
  <si>
    <r>
      <rPr>
        <b/>
        <sz val="11"/>
        <rFont val="Calibri"/>
        <family val="2"/>
        <scheme val="minor"/>
      </rPr>
      <t>REPAIR FLASHING</t>
    </r>
    <r>
      <rPr>
        <sz val="11"/>
        <rFont val="Calibri"/>
        <family val="2"/>
        <scheme val="minor"/>
      </rPr>
      <t>:⃝ MAIN    ⃝ PORCH    ⃝ GARAGE    ⃝ SHED</t>
    </r>
  </si>
  <si>
    <r>
      <rPr>
        <b/>
        <sz val="11"/>
        <rFont val="Calibri"/>
        <family val="2"/>
        <scheme val="minor"/>
      </rPr>
      <t>CHIMNEY</t>
    </r>
    <r>
      <rPr>
        <sz val="11"/>
        <rFont val="Calibri"/>
        <family val="2"/>
        <scheme val="minor"/>
      </rPr>
      <t xml:space="preserve">: ⃝REPOINT   </t>
    </r>
    <r>
      <rPr>
        <sz val="11"/>
        <rFont val="Calibri"/>
        <family val="2"/>
      </rPr>
      <t>⃝</t>
    </r>
    <r>
      <rPr>
        <sz val="11"/>
        <rFont val="Calibri"/>
        <family val="2"/>
        <scheme val="minor"/>
      </rPr>
      <t xml:space="preserve">REPLACE CHIMNEY - </t>
    </r>
    <r>
      <rPr>
        <b/>
        <sz val="11"/>
        <rFont val="Calibri"/>
        <family val="2"/>
        <scheme val="minor"/>
      </rPr>
      <t>PERMIT REQUIRED</t>
    </r>
  </si>
  <si>
    <r>
      <rPr>
        <b/>
        <sz val="11"/>
        <rFont val="Calibri"/>
        <family val="2"/>
        <scheme val="minor"/>
      </rPr>
      <t>GUTTERS</t>
    </r>
    <r>
      <rPr>
        <sz val="11"/>
        <rFont val="Calibri"/>
        <family val="2"/>
        <scheme val="minor"/>
      </rPr>
      <t xml:space="preserve">: </t>
    </r>
    <r>
      <rPr>
        <sz val="11"/>
        <rFont val="Calibri"/>
        <family val="2"/>
      </rPr>
      <t>⃝</t>
    </r>
    <r>
      <rPr>
        <sz val="11"/>
        <rFont val="Calibri"/>
        <family val="2"/>
        <scheme val="minor"/>
      </rPr>
      <t xml:space="preserve">REPAIR   </t>
    </r>
    <r>
      <rPr>
        <sz val="11"/>
        <rFont val="Calibri"/>
        <family val="2"/>
      </rPr>
      <t>⃝</t>
    </r>
    <r>
      <rPr>
        <sz val="11"/>
        <rFont val="Calibri"/>
        <family val="2"/>
        <scheme val="minor"/>
      </rPr>
      <t>INSTALL NEW</t>
    </r>
  </si>
  <si>
    <r>
      <t xml:space="preserve">REPAIR/INSTALL </t>
    </r>
    <r>
      <rPr>
        <b/>
        <sz val="11"/>
        <rFont val="Calibri"/>
        <family val="2"/>
        <scheme val="minor"/>
      </rPr>
      <t xml:space="preserve">DOWNSPOUT:  </t>
    </r>
    <r>
      <rPr>
        <sz val="11"/>
        <rFont val="Calibri"/>
        <family val="2"/>
        <scheme val="minor"/>
      </rPr>
      <t>⃝FRONT   ⃝BACK   ⃝SIDE</t>
    </r>
  </si>
  <si>
    <r>
      <rPr>
        <b/>
        <sz val="11"/>
        <rFont val="Calibri"/>
        <family val="2"/>
        <scheme val="minor"/>
      </rPr>
      <t>REGRADE</t>
    </r>
    <r>
      <rPr>
        <sz val="11"/>
        <rFont val="Calibri"/>
        <family val="2"/>
        <scheme val="minor"/>
      </rPr>
      <t xml:space="preserve"> TO DIRECT WATER TO THE STREET: ⃝FRONT   ⃝BACK   ⃝SIDE</t>
    </r>
  </si>
  <si>
    <r>
      <rPr>
        <b/>
        <sz val="11"/>
        <rFont val="Calibri"/>
        <family val="2"/>
        <scheme val="minor"/>
      </rPr>
      <t>GFCI PROTECTED EXTERIOR OUTLET</t>
    </r>
    <r>
      <rPr>
        <sz val="11"/>
        <rFont val="Calibri"/>
        <family val="2"/>
        <scheme val="minor"/>
      </rPr>
      <t>(S) AND PROVIDE WEATHER PROOF BOXES AND COVERS.</t>
    </r>
  </si>
  <si>
    <r>
      <t xml:space="preserve">REATTACH </t>
    </r>
    <r>
      <rPr>
        <b/>
        <sz val="11"/>
        <rFont val="Calibri"/>
        <family val="2"/>
        <scheme val="minor"/>
      </rPr>
      <t>WEATHERHEAD</t>
    </r>
    <r>
      <rPr>
        <sz val="11"/>
        <rFont val="Calibri"/>
        <family val="2"/>
        <scheme val="minor"/>
      </rPr>
      <t>.</t>
    </r>
  </si>
  <si>
    <r>
      <t>INSTALL APPROVED</t>
    </r>
    <r>
      <rPr>
        <b/>
        <sz val="11"/>
        <rFont val="Calibri"/>
        <family val="2"/>
        <scheme val="minor"/>
      </rPr>
      <t xml:space="preserve"> BRACKETS</t>
    </r>
    <r>
      <rPr>
        <sz val="11"/>
        <rFont val="Calibri"/>
        <family val="2"/>
        <scheme val="minor"/>
      </rPr>
      <t xml:space="preserve"> TO SECURE MAIN  ELECTRIC SERVICE CABLE. </t>
    </r>
  </si>
  <si>
    <r>
      <t xml:space="preserve">MAINTAIN </t>
    </r>
    <r>
      <rPr>
        <b/>
        <sz val="11"/>
        <rFont val="Calibri"/>
        <family val="2"/>
        <scheme val="minor"/>
      </rPr>
      <t>WEEDS &amp; GRASS</t>
    </r>
    <r>
      <rPr>
        <sz val="11"/>
        <rFont val="Calibri"/>
        <family val="2"/>
        <scheme val="minor"/>
      </rPr>
      <t>: ⃝FRONT   ⃝BACK   ⃝SIDE</t>
    </r>
  </si>
  <si>
    <r>
      <rPr>
        <b/>
        <sz val="11"/>
        <rFont val="Calibri"/>
        <family val="2"/>
        <scheme val="minor"/>
      </rPr>
      <t>TRIM SHRUBS</t>
    </r>
    <r>
      <rPr>
        <sz val="11"/>
        <rFont val="Calibri"/>
        <family val="2"/>
        <scheme val="minor"/>
      </rPr>
      <t xml:space="preserve"> ON PRIVATE SIDEWALKS: ⃝FRONT   ⃝BACK   ⃝SIDE</t>
    </r>
  </si>
  <si>
    <r>
      <t>REPAIR/REPLACE</t>
    </r>
    <r>
      <rPr>
        <b/>
        <sz val="11"/>
        <rFont val="Calibri"/>
        <family val="2"/>
        <scheme val="minor"/>
      </rPr>
      <t xml:space="preserve"> PRIVATE WALKWAY</t>
    </r>
    <r>
      <rPr>
        <sz val="11"/>
        <rFont val="Calibri"/>
        <family val="2"/>
        <scheme val="minor"/>
      </rPr>
      <t>S: ⃝FRONT   ⃝BACK   ⃝SIDE</t>
    </r>
  </si>
  <si>
    <r>
      <t xml:space="preserve">REMOVE </t>
    </r>
    <r>
      <rPr>
        <b/>
        <sz val="11"/>
        <rFont val="Calibri"/>
        <family val="2"/>
        <scheme val="minor"/>
      </rPr>
      <t>GARBAGE/TRASH</t>
    </r>
    <r>
      <rPr>
        <sz val="11"/>
        <rFont val="Calibri"/>
        <family val="2"/>
        <scheme val="minor"/>
      </rPr>
      <t>: ⃝FRONT   ⃝BACK   ⃝SIDE   ⃝PORCH</t>
    </r>
  </si>
  <si>
    <r>
      <t xml:space="preserve">PROVIDE </t>
    </r>
    <r>
      <rPr>
        <b/>
        <sz val="11"/>
        <rFont val="Calibri"/>
        <family val="2"/>
        <scheme val="minor"/>
      </rPr>
      <t>CARBON MONOXIDE DETECTOR</t>
    </r>
    <r>
      <rPr>
        <sz val="11"/>
        <rFont val="Calibri"/>
        <family val="2"/>
        <scheme val="minor"/>
      </rPr>
      <t>: ⃝BASEMENT   ⃝1ST FL   ⃝2ND FL   ⃝3RD FL</t>
    </r>
  </si>
  <si>
    <r>
      <t xml:space="preserve">PROVIDE </t>
    </r>
    <r>
      <rPr>
        <b/>
        <sz val="11"/>
        <rFont val="Calibri"/>
        <family val="2"/>
        <scheme val="minor"/>
      </rPr>
      <t>SMOKE DETECTOR</t>
    </r>
    <r>
      <rPr>
        <sz val="11"/>
        <rFont val="Calibri"/>
        <family val="2"/>
        <scheme val="minor"/>
      </rPr>
      <t xml:space="preserve"> 6" FROM CEILING: ⃝BASEMENT   ⃝1ST FL   ⃝2ND FL   ⃝3RD FL</t>
    </r>
  </si>
  <si>
    <r>
      <t xml:space="preserve">PROVIDE </t>
    </r>
    <r>
      <rPr>
        <b/>
        <sz val="11"/>
        <rFont val="Calibri"/>
        <family val="2"/>
        <scheme val="minor"/>
      </rPr>
      <t>SMOKE DETECTORS IN ALL BEDROOMS</t>
    </r>
    <r>
      <rPr>
        <sz val="11"/>
        <rFont val="Calibri"/>
        <family val="2"/>
        <scheme val="minor"/>
      </rPr>
      <t xml:space="preserve"> 6" FROM CEILING.</t>
    </r>
  </si>
  <si>
    <r>
      <t xml:space="preserve">INSTALL </t>
    </r>
    <r>
      <rPr>
        <b/>
        <sz val="11"/>
        <rFont val="Calibri"/>
        <family val="2"/>
        <scheme val="minor"/>
      </rPr>
      <t>GRIPPABLE HANDRAIL</t>
    </r>
    <r>
      <rPr>
        <sz val="11"/>
        <rFont val="Calibri"/>
        <family val="2"/>
        <scheme val="minor"/>
      </rPr>
      <t xml:space="preserve"> W/ RETURN: ⃝BASEMENT   ⃝1ST FL   ⃝2ND FL   ⃝3RD FL</t>
    </r>
  </si>
  <si>
    <r>
      <t xml:space="preserve">REPLACE </t>
    </r>
    <r>
      <rPr>
        <b/>
        <sz val="11"/>
        <rFont val="Calibri"/>
        <family val="2"/>
        <scheme val="minor"/>
      </rPr>
      <t>FLEXIBLE DRAIN</t>
    </r>
    <r>
      <rPr>
        <sz val="11"/>
        <rFont val="Calibri"/>
        <family val="2"/>
        <scheme val="minor"/>
      </rPr>
      <t xml:space="preserve"> LINE WITH SOLID PIPE: ⃝KITCHEN   ⃝BATH   ⃝POWDER   ⃝BASEMENT SINK</t>
    </r>
  </si>
  <si>
    <r>
      <t xml:space="preserve">PEST/INSECT INFESTATION REQUIRES </t>
    </r>
    <r>
      <rPr>
        <b/>
        <sz val="11"/>
        <rFont val="Calibri"/>
        <family val="2"/>
        <scheme val="minor"/>
      </rPr>
      <t>EXTERMINATION</t>
    </r>
    <r>
      <rPr>
        <sz val="11"/>
        <rFont val="Calibri"/>
        <family val="2"/>
        <scheme val="minor"/>
      </rPr>
      <t>.</t>
    </r>
  </si>
  <si>
    <r>
      <t xml:space="preserve">INSTALL </t>
    </r>
    <r>
      <rPr>
        <b/>
        <sz val="11"/>
        <rFont val="Calibri"/>
        <family val="2"/>
        <scheme val="minor"/>
      </rPr>
      <t>ANTI-TILT</t>
    </r>
    <r>
      <rPr>
        <sz val="11"/>
        <rFont val="Calibri"/>
        <family val="2"/>
        <scheme val="minor"/>
      </rPr>
      <t xml:space="preserve"> BRACKET ON STOVE.</t>
    </r>
  </si>
  <si>
    <r>
      <t xml:space="preserve">INSTALL A </t>
    </r>
    <r>
      <rPr>
        <b/>
        <sz val="11"/>
        <rFont val="Calibri"/>
        <family val="2"/>
        <scheme val="minor"/>
      </rPr>
      <t>GUARD MIDWAY</t>
    </r>
    <r>
      <rPr>
        <sz val="11"/>
        <rFont val="Calibri"/>
        <family val="2"/>
        <scheme val="minor"/>
      </rPr>
      <t xml:space="preserve"> BETWEEN THE EXISTING BASEMENT HANDRAIL AND TOP OF STAIR TREADS. </t>
    </r>
  </si>
  <si>
    <r>
      <t xml:space="preserve">INSTALL 3/4" </t>
    </r>
    <r>
      <rPr>
        <b/>
        <sz val="11"/>
        <rFont val="Calibri"/>
        <family val="2"/>
        <scheme val="minor"/>
      </rPr>
      <t>DISCHARGE PIPE</t>
    </r>
    <r>
      <rPr>
        <sz val="11"/>
        <rFont val="Calibri"/>
        <family val="2"/>
        <scheme val="minor"/>
      </rPr>
      <t xml:space="preserve"> @ TP VALVE &amp; EXTEND IT FROM FLOOR:  </t>
    </r>
    <r>
      <rPr>
        <sz val="11"/>
        <rFont val="Calibri"/>
        <family val="2"/>
      </rPr>
      <t>⃝</t>
    </r>
    <r>
      <rPr>
        <sz val="11"/>
        <rFont val="Calibri"/>
        <family val="2"/>
        <scheme val="minor"/>
      </rPr>
      <t>H2OHEATER</t>
    </r>
    <r>
      <rPr>
        <sz val="11"/>
        <rFont val="Calibri"/>
        <family val="2"/>
      </rPr>
      <t>≤</t>
    </r>
    <r>
      <rPr>
        <b/>
        <sz val="11"/>
        <rFont val="Calibri"/>
        <family val="2"/>
        <scheme val="minor"/>
      </rPr>
      <t xml:space="preserve">6"  </t>
    </r>
    <r>
      <rPr>
        <sz val="11"/>
        <rFont val="Calibri"/>
        <family val="2"/>
      </rPr>
      <t>⃝BOILER≤</t>
    </r>
    <r>
      <rPr>
        <b/>
        <sz val="11"/>
        <rFont val="Calibri"/>
        <family val="2"/>
      </rPr>
      <t>18"</t>
    </r>
    <r>
      <rPr>
        <sz val="11"/>
        <rFont val="Calibri"/>
        <family val="2"/>
      </rPr>
      <t xml:space="preserve"> </t>
    </r>
  </si>
  <si>
    <r>
      <t xml:space="preserve">REPLACE VINYL/FOIL </t>
    </r>
    <r>
      <rPr>
        <b/>
        <sz val="11"/>
        <rFont val="Calibri"/>
        <family val="2"/>
        <scheme val="minor"/>
      </rPr>
      <t>DRYER HOSE</t>
    </r>
    <r>
      <rPr>
        <sz val="11"/>
        <rFont val="Calibri"/>
        <family val="2"/>
        <scheme val="minor"/>
      </rPr>
      <t xml:space="preserve"> OVER 8' RUN FROM DRYER WITH FLEXIBLE/SOLID METAL DUCT.</t>
    </r>
  </si>
  <si>
    <r>
      <t xml:space="preserve">REPAIR </t>
    </r>
    <r>
      <rPr>
        <b/>
        <sz val="11"/>
        <rFont val="Calibri"/>
        <family val="2"/>
        <scheme val="minor"/>
      </rPr>
      <t>LEAKING</t>
    </r>
    <r>
      <rPr>
        <sz val="11"/>
        <rFont val="Calibri"/>
        <family val="2"/>
        <scheme val="minor"/>
      </rPr>
      <t xml:space="preserve"> PLUMBING: ⃝LINES   ⃝FIXTURES   </t>
    </r>
    <r>
      <rPr>
        <sz val="11"/>
        <rFont val="Calibri"/>
        <family val="2"/>
      </rPr>
      <t>⃝UNKNOWN</t>
    </r>
  </si>
  <si>
    <r>
      <t xml:space="preserve">CLEAN &amp; SANITIZE </t>
    </r>
    <r>
      <rPr>
        <b/>
        <sz val="11"/>
        <rFont val="Calibri"/>
        <family val="2"/>
        <scheme val="minor"/>
      </rPr>
      <t>SEWAGE</t>
    </r>
    <r>
      <rPr>
        <sz val="11"/>
        <rFont val="Calibri"/>
        <family val="2"/>
        <scheme val="minor"/>
      </rPr>
      <t xml:space="preserve"> CONTAMINATION. </t>
    </r>
  </si>
  <si>
    <r>
      <t>ALL EXISTING RECEPTICALS LOCATED WITHIN 6" ON EITHER SIDE OF AN</t>
    </r>
    <r>
      <rPr>
        <b/>
        <sz val="11"/>
        <rFont val="Calibri"/>
        <family val="2"/>
        <scheme val="minor"/>
      </rPr>
      <t xml:space="preserve"> AUXILIARY SINK</t>
    </r>
    <r>
      <rPr>
        <sz val="11"/>
        <rFont val="Calibri"/>
        <family val="2"/>
        <scheme val="minor"/>
      </rPr>
      <t xml:space="preserve"> SHALL BE GROUNDED 15 OR 20 AMP GFCI PROTECTED.</t>
    </r>
  </si>
  <si>
    <r>
      <t xml:space="preserve">ALL EXTERIOR EGRESS </t>
    </r>
    <r>
      <rPr>
        <b/>
        <sz val="11"/>
        <rFont val="Calibri"/>
        <family val="2"/>
        <scheme val="minor"/>
      </rPr>
      <t>DOORS AND LOCKS</t>
    </r>
    <r>
      <rPr>
        <sz val="11"/>
        <rFont val="Calibri"/>
        <family val="2"/>
        <scheme val="minor"/>
      </rPr>
      <t xml:space="preserve"> MUST WORK PROPERLY: ⃝FRONT   ⃝BACK   ⃝SIDE 
⃝</t>
    </r>
    <r>
      <rPr>
        <b/>
        <sz val="11"/>
        <rFont val="Calibri"/>
        <family val="2"/>
        <scheme val="minor"/>
      </rPr>
      <t>DOUBLE KEY LOCKS</t>
    </r>
    <r>
      <rPr>
        <sz val="11"/>
        <rFont val="Calibri"/>
        <family val="2"/>
        <scheme val="minor"/>
      </rPr>
      <t xml:space="preserve"> NOT PERMITTED.</t>
    </r>
  </si>
  <si>
    <r>
      <t>REPAIR</t>
    </r>
    <r>
      <rPr>
        <b/>
        <sz val="11"/>
        <rFont val="Calibri"/>
        <family val="2"/>
        <scheme val="minor"/>
      </rPr>
      <t xml:space="preserve"> 3-WAY LIGHT SWITCH</t>
    </r>
    <r>
      <rPr>
        <sz val="11"/>
        <rFont val="Calibri"/>
        <family val="2"/>
        <scheme val="minor"/>
      </rPr>
      <t>(S)TO HABITABLE AREAS: ⃝BASEMENT   ⃝2ND FL   ⃝3RD FL</t>
    </r>
  </si>
  <si>
    <r>
      <rPr>
        <b/>
        <sz val="11"/>
        <color theme="1" tint="4.9989318521683403E-2"/>
        <rFont val="Calibri"/>
        <family val="2"/>
        <scheme val="minor"/>
      </rPr>
      <t>304.18.1. Building Security - Doors</t>
    </r>
    <r>
      <rPr>
        <sz val="11"/>
        <color theme="1" tint="4.9989318521683403E-2"/>
        <rFont val="Calibri"/>
        <family val="2"/>
        <scheme val="minor"/>
      </rPr>
      <t>. Doors providing access to a dwelling unit, rooming unit or housekeeping unit that is</t>
    </r>
    <r>
      <rPr>
        <b/>
        <sz val="11"/>
        <color theme="1" tint="4.9989318521683403E-2"/>
        <rFont val="Calibri"/>
        <family val="2"/>
        <scheme val="minor"/>
      </rPr>
      <t xml:space="preserve"> rented, leased or let</t>
    </r>
    <r>
      <rPr>
        <sz val="11"/>
        <color theme="1" tint="4.9989318521683403E-2"/>
        <rFont val="Calibri"/>
        <family val="2"/>
        <scheme val="minor"/>
      </rPr>
      <t xml:space="preserve"> shall be equipped with a deadbolt lock designed to be readily openable from the side from which egress is to be made without the need for keys, special knowledge or effort and shall have a lock throw of not less than 1 inch. Such deadbolt locks shall be installed according to the manufacturer's specifications and maintained in good working order. For the purpose of this section, a sliding bolt shall not be considered an acceptable deadbolt lock.</t>
    </r>
  </si>
  <si>
    <t>HARDWIRED DETECTORS MAY NOT BE REMOVED &amp; MUST FUNCTION AS DESIGNED.</t>
  </si>
  <si>
    <t xml:space="preserve">102.2 and 302.10.1 </t>
  </si>
  <si>
    <t xml:space="preserve">SEAL AROUND FLUE(S) TO CHIMNEY WITH HIGH-HEAT CEMENT/SEALANT. </t>
  </si>
  <si>
    <t xml:space="preserve">ALL RENTALS AND RRU PLUMBING/ELECTRIC MUST BE DONE BY LICENSED PROFESSIONAL. </t>
  </si>
  <si>
    <t>IPMC 2009 Pest Elimination</t>
  </si>
  <si>
    <r>
      <t>309.1 Infestation.</t>
    </r>
    <r>
      <rPr>
        <sz val="12"/>
        <color theme="1" tint="4.9989318521683403E-2"/>
        <rFont val="Times New Roman"/>
        <family val="1"/>
      </rPr>
      <t xml:space="preserve"> All structures shall be kept free from insect and rodent infestation. All structures in which insects or rodents are found shall be promptly exterminated by approved processes that will not be injurious to human health. After pest elimination, proper precautions shall be taken to prevent </t>
    </r>
    <r>
      <rPr>
        <b/>
        <sz val="12"/>
        <color theme="1" tint="4.9989318521683403E-2"/>
        <rFont val="Times New Roman"/>
        <family val="1"/>
      </rPr>
      <t>reinfestation</t>
    </r>
    <r>
      <rPr>
        <sz val="12"/>
        <color theme="1" tint="4.9989318521683403E-2"/>
        <rFont val="Times New Roman"/>
        <family val="1"/>
      </rPr>
      <t>.</t>
    </r>
  </si>
  <si>
    <r>
      <t>309.1.2</t>
    </r>
    <r>
      <rPr>
        <sz val="12"/>
        <color theme="1" tint="4.9989318521683403E-2"/>
        <rFont val="Times New Roman"/>
        <family val="1"/>
      </rPr>
      <t xml:space="preserve"> (Article 1733) </t>
    </r>
    <r>
      <rPr>
        <b/>
        <sz val="12"/>
        <color theme="1" tint="4.9989318521683403E-2"/>
        <rFont val="Times New Roman"/>
        <family val="1"/>
      </rPr>
      <t>All extermination must be administered by a state certified technician</t>
    </r>
    <r>
      <rPr>
        <sz val="12"/>
        <color theme="1" tint="4.9989318521683403E-2"/>
        <rFont val="Times New Roman"/>
        <family val="1"/>
      </rPr>
      <t>.</t>
    </r>
  </si>
  <si>
    <r>
      <t>309.2 Owner.</t>
    </r>
    <r>
      <rPr>
        <sz val="12"/>
        <color theme="1" tint="4.9989318521683403E-2"/>
        <rFont val="Times New Roman"/>
        <family val="1"/>
      </rPr>
      <t xml:space="preserve"> The owner of any structure shall be responsible for pest elimination within the structure </t>
    </r>
    <r>
      <rPr>
        <b/>
        <u/>
        <sz val="12"/>
        <color theme="1" tint="4.9989318521683403E-2"/>
        <rFont val="Times New Roman"/>
        <family val="1"/>
      </rPr>
      <t>PRIOR</t>
    </r>
    <r>
      <rPr>
        <sz val="12"/>
        <color theme="1" tint="4.9989318521683403E-2"/>
        <rFont val="Times New Roman"/>
        <family val="1"/>
      </rPr>
      <t xml:space="preserve"> to renting or leasing the structure.</t>
    </r>
  </si>
  <si>
    <t>1161.07 NOXIOUS WEEDS DEFINED; HEIGHT RESTRICTIONS; REMOVAL.</t>
  </si>
  <si>
    <r>
      <rPr>
        <b/>
        <sz val="11"/>
        <color theme="1" tint="4.9989318521683403E-2"/>
        <rFont val="Calibri"/>
        <family val="2"/>
        <scheme val="minor"/>
      </rPr>
      <t>“Noxious Weeds”</t>
    </r>
    <r>
      <rPr>
        <sz val="11"/>
        <color theme="1" tint="4.9989318521683403E-2"/>
        <rFont val="Calibri"/>
        <family val="2"/>
        <scheme val="minor"/>
      </rPr>
      <t xml:space="preserve"> shall be defined as all grasses, annual plants and vegetation, other than trees or shrubs; however this term shall not include cultivated flowers and gardens.</t>
    </r>
  </si>
  <si>
    <r>
      <rPr>
        <b/>
        <sz val="11"/>
        <color theme="1" tint="4.9989318521683403E-2"/>
        <rFont val="Calibri"/>
        <family val="2"/>
        <scheme val="minor"/>
      </rPr>
      <t>“Running Bamboo”</t>
    </r>
    <r>
      <rPr>
        <sz val="11"/>
        <color theme="1" tint="4.9989318521683403E-2"/>
        <rFont val="Calibri"/>
        <family val="2"/>
        <scheme val="minor"/>
      </rPr>
      <t xml:space="preserve"> means any monopodial, or “running”, woody grass that spread variously, sending out underground runners (rhizomes) which sometimes range far from the parent plant. The definition refers to all parts of the bamboo including the above ground plant, its roots and rhizomes. For the purposes of enforcement of this Article running bamboo shall be identified by the structure of growth and need not be by biological identification.</t>
    </r>
  </si>
  <si>
    <t>Such running bamboo shall be isolated from all other vegetation by a barrier composed of a high density polypropylene or polyethylene, with a thickness of at least 40 mils. The barrier shall be secured and joined together with stainless steel clamps or stainless steel closure stripes designed to be used with such barriers and shall be installed at least thirty (30) inches deep. At least three (3) inches of barrier must protrude above ground level and the barrier shall slant outward from bottom to top.</t>
  </si>
  <si>
    <t>(d) Disposal of removed running bamboo plant or root system shall be done in an ecologically sensitive manner within a sealed container.</t>
  </si>
  <si>
    <r>
      <t>LOOP &amp; SECURE</t>
    </r>
    <r>
      <rPr>
        <b/>
        <sz val="11"/>
        <rFont val="Calibri"/>
        <family val="2"/>
      </rPr>
      <t xml:space="preserve"> DISHWASHER LINE -</t>
    </r>
    <r>
      <rPr>
        <sz val="11"/>
        <rFont val="Calibri"/>
        <family val="2"/>
      </rPr>
      <t xml:space="preserve"> ADD LOOP TO DISCHARGE LINE ABOVE TRAP.</t>
    </r>
  </si>
  <si>
    <t>ALL EXISTING KITCHEN COUNTER TOP HEIGHT RECEPTACLES MUST BE GROUNDED 15 OR 20 AMP GFCI PROTECTED.</t>
  </si>
  <si>
    <r>
      <t>UPDATE ELECTRICAL SERVICE TO A</t>
    </r>
    <r>
      <rPr>
        <b/>
        <sz val="11"/>
        <rFont val="Calibri"/>
        <family val="2"/>
        <scheme val="minor"/>
      </rPr>
      <t xml:space="preserve"> MINIMUM OF 100 AMPS </t>
    </r>
    <r>
      <rPr>
        <sz val="11"/>
        <rFont val="Calibri"/>
        <family val="2"/>
        <scheme val="minor"/>
      </rPr>
      <t>AND REWIRE TO MEET NEC.  - 200 AMPS.</t>
    </r>
  </si>
  <si>
    <t>Install 5.7 egress window in 3rd floor finished room.</t>
  </si>
  <si>
    <r>
      <t xml:space="preserve">REMOVE </t>
    </r>
    <r>
      <rPr>
        <b/>
        <sz val="11"/>
        <rFont val="Calibri"/>
        <family val="2"/>
        <scheme val="minor"/>
      </rPr>
      <t>KRAFT PAPER</t>
    </r>
    <r>
      <rPr>
        <sz val="11"/>
        <rFont val="Calibri"/>
        <family val="2"/>
        <scheme val="minor"/>
      </rPr>
      <t xml:space="preserve"> FROM INSULATION (fire hazard). </t>
    </r>
  </si>
  <si>
    <r>
      <t xml:space="preserve">BASEMENT: </t>
    </r>
    <r>
      <rPr>
        <sz val="11"/>
        <rFont val="Calibri"/>
        <family val="2"/>
      </rPr>
      <t>⃝ FINISHED ⃝ PARTIAL FINISHED ⃝ UN</t>
    </r>
    <r>
      <rPr>
        <sz val="11"/>
        <rFont val="Calibri"/>
        <family val="2"/>
        <scheme val="minor"/>
      </rPr>
      <t xml:space="preserve">FINISHED. </t>
    </r>
    <r>
      <rPr>
        <sz val="11"/>
        <rFont val="Calibri"/>
        <family val="2"/>
      </rPr>
      <t xml:space="preserve">⃝STORAGE ONLY  </t>
    </r>
  </si>
  <si>
    <r>
      <t xml:space="preserve">POOL IN YARD.  </t>
    </r>
    <r>
      <rPr>
        <sz val="11"/>
        <rFont val="Calibri"/>
        <family val="2"/>
      </rPr>
      <t>⃝ POND IN YARD</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</si>
</sst>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quot;$&quot;#,##0.00"/>
    <numFmt numFmtId="165" formatCode=";;;"/>
  </numFmts>
  <fonts count="40" x14ac:knownFonts="1">
    <font>
      <sz val="11"/>
      <color theme="1" tint="4.9989318521683403E-2"/>
      <name val="Calibri"/>
      <family val="2"/>
      <scheme val="minor"/>
    </font>
    <font>
      <sz val="11"/>
      <color theme="1" tint="4.9989318521683403E-2"/>
      <name val="Calibri"/>
      <family val="2"/>
      <scheme val="minor"/>
    </font>
    <font>
      <sz val="36"/>
      <color theme="1"/>
      <name val="Cambria"/>
      <family val="1"/>
      <scheme val="major"/>
    </font>
    <font>
      <sz val="36"/>
      <color theme="4"/>
      <name val="Cambria"/>
      <family val="1"/>
      <scheme val="major"/>
    </font>
    <font>
      <sz val="36"/>
      <color theme="5"/>
      <name val="Cambria"/>
      <family val="1"/>
      <scheme val="major"/>
    </font>
    <font>
      <sz val="11"/>
      <color theme="4"/>
      <name val="Calibri"/>
      <family val="2"/>
      <scheme val="minor"/>
    </font>
    <font>
      <sz val="26"/>
      <color theme="4"/>
      <name val="Cambria"/>
      <family val="1"/>
      <scheme val="major"/>
    </font>
    <font>
      <sz val="11"/>
      <color theme="1" tint="4.9989318521683403E-2"/>
      <name val="Arial"/>
      <family val="2"/>
    </font>
    <font>
      <sz val="12"/>
      <color theme="1" tint="4.9989318521683403E-2"/>
      <name val="Times New Roman"/>
      <family val="1"/>
    </font>
    <font>
      <b/>
      <sz val="14"/>
      <color theme="1" tint="4.9989318521683403E-2"/>
      <name val="Calibri"/>
      <family val="2"/>
      <scheme val="minor"/>
    </font>
    <font>
      <sz val="12"/>
      <color theme="1" tint="4.9989318521683403E-2"/>
      <name val="Calibri"/>
      <family val="2"/>
      <scheme val="minor"/>
    </font>
    <font>
      <sz val="12"/>
      <color theme="1" tint="4.9989318521683403E-2"/>
      <name val="Calibri"/>
      <family val="2"/>
    </font>
    <font>
      <sz val="11"/>
      <color theme="1" tint="4.9989318521683403E-2"/>
      <name val="Calibri"/>
      <family val="2"/>
    </font>
    <font>
      <sz val="10"/>
      <color theme="1" tint="4.9989318521683403E-2"/>
      <name val="Calibri"/>
      <family val="2"/>
      <scheme val="minor"/>
    </font>
    <font>
      <sz val="11"/>
      <color rgb="FF0D0D0D"/>
      <name val="Calibri"/>
      <family val="2"/>
      <scheme val="minor"/>
    </font>
    <font>
      <sz val="8"/>
      <color theme="1" tint="4.9989318521683403E-2"/>
      <name val="Calibri"/>
      <family val="2"/>
      <scheme val="minor"/>
    </font>
    <font>
      <sz val="11"/>
      <color rgb="FF0D0D0D"/>
      <name val="Calibri"/>
      <family val="2"/>
    </font>
    <font>
      <sz val="12"/>
      <color theme="1" tint="4.9989318521683403E-2"/>
      <name val="Courier"/>
      <family val="3"/>
    </font>
    <font>
      <b/>
      <sz val="11"/>
      <color theme="1" tint="4.9989318521683403E-2"/>
      <name val="Calibri"/>
      <family val="2"/>
      <scheme val="minor"/>
    </font>
    <font>
      <sz val="10"/>
      <color theme="1" tint="4.9989318521683403E-2"/>
      <name val="Arial"/>
      <family val="2"/>
    </font>
    <font>
      <sz val="10"/>
      <color theme="1" tint="4.9989318521683403E-2"/>
      <name val="Calibri"/>
      <family val="2"/>
    </font>
    <font>
      <b/>
      <sz val="10"/>
      <color rgb="FF0D0D0D"/>
      <name val="Times New Roman"/>
      <family val="1"/>
    </font>
    <font>
      <u/>
      <sz val="11"/>
      <color theme="10"/>
      <name val="Calibri"/>
      <family val="2"/>
      <scheme val="minor"/>
    </font>
    <font>
      <sz val="11"/>
      <color rgb="FF1F497D"/>
      <name val="Calibri"/>
      <family val="2"/>
      <scheme val="minor"/>
    </font>
    <font>
      <sz val="11"/>
      <color theme="1" tint="4.9989318521683403E-2"/>
      <name val="Calibri"/>
      <family val="2"/>
      <scheme val="minor"/>
    </font>
    <font>
      <vertAlign val="superscript"/>
      <sz val="11"/>
      <color theme="1" tint="4.9989318521683403E-2"/>
      <name val="Calibri"/>
      <family val="2"/>
      <scheme val="minor"/>
    </font>
    <font>
      <b/>
      <sz val="11"/>
      <name val="Calibri"/>
      <family val="2"/>
      <scheme val="minor"/>
    </font>
    <font>
      <sz val="11"/>
      <name val="Calibri"/>
      <family val="2"/>
      <scheme val="minor"/>
    </font>
    <font>
      <sz val="11"/>
      <name val="Calibri"/>
      <family val="2"/>
    </font>
    <font>
      <b/>
      <i/>
      <u/>
      <sz val="11"/>
      <name val="Calibri"/>
      <family val="2"/>
      <scheme val="minor"/>
    </font>
    <font>
      <b/>
      <u/>
      <sz val="11"/>
      <name val="Calibri"/>
      <family val="2"/>
      <scheme val="minor"/>
    </font>
    <font>
      <u/>
      <sz val="11"/>
      <name val="Calibri"/>
      <family val="2"/>
      <scheme val="minor"/>
    </font>
    <font>
      <b/>
      <i/>
      <u/>
      <sz val="11"/>
      <name val="Calibri"/>
      <family val="2"/>
    </font>
    <font>
      <b/>
      <sz val="11"/>
      <name val="Calibri"/>
      <family val="2"/>
    </font>
    <font>
      <sz val="16"/>
      <name val="Calibri"/>
      <family val="2"/>
      <scheme val="minor"/>
    </font>
    <font>
      <sz val="14"/>
      <name val="Calibri"/>
      <family val="2"/>
    </font>
    <font>
      <b/>
      <u/>
      <sz val="11"/>
      <name val="Calibri"/>
      <family val="2"/>
    </font>
    <font>
      <b/>
      <sz val="12"/>
      <color theme="1" tint="4.9989318521683403E-2"/>
      <name val="Times New Roman"/>
      <family val="1"/>
    </font>
    <font>
      <b/>
      <u/>
      <sz val="12"/>
      <color theme="1" tint="4.9989318521683403E-2"/>
      <name val="Times New Roman"/>
      <family val="1"/>
    </font>
    <font>
      <sz val="11"/>
      <name val="Calibri"/>
      <scheme val="minor"/>
    </font>
  </fonts>
  <fills count="9">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theme="9" tint="0.39997558519241921"/>
        <bgColor indexed="64"/>
      </patternFill>
    </fill>
    <fill>
      <patternFill patternType="solid">
        <fgColor rgb="FF00B0F0"/>
        <bgColor indexed="64"/>
      </patternFill>
    </fill>
    <fill>
      <patternFill patternType="solid">
        <fgColor theme="0" tint="-4.9989318521683403E-2"/>
        <bgColor indexed="64"/>
      </patternFill>
    </fill>
    <fill>
      <patternFill patternType="solid">
        <fgColor theme="1"/>
        <bgColor indexed="64"/>
      </patternFill>
    </fill>
  </fills>
  <borders count="12">
    <border>
      <left/>
      <right/>
      <top/>
      <bottom/>
      <diagonal/>
    </border>
    <border>
      <left/>
      <right/>
      <top/>
      <bottom style="thin">
        <color theme="4"/>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right/>
      <top/>
      <bottom style="thick">
        <color theme="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top style="medium">
        <color indexed="64"/>
      </top>
      <bottom/>
      <diagonal/>
    </border>
    <border>
      <left/>
      <right/>
      <top/>
      <bottom style="thin">
        <color indexed="64"/>
      </bottom>
      <diagonal/>
    </border>
    <border>
      <left/>
      <right/>
      <top style="thin">
        <color indexed="64"/>
      </top>
      <bottom style="thin">
        <color indexed="64"/>
      </bottom>
      <diagonal/>
    </border>
  </borders>
  <cellStyleXfs count="5">
    <xf numFmtId="0" fontId="0" fillId="0" borderId="0">
      <alignment vertical="center"/>
    </xf>
    <xf numFmtId="0" fontId="3" fillId="0" borderId="5" applyNumberFormat="0" applyFill="0" applyProtection="0">
      <alignment vertical="center"/>
    </xf>
    <xf numFmtId="0" fontId="6" fillId="0" borderId="0" applyNumberFormat="0" applyFill="0" applyProtection="0">
      <alignment vertical="center"/>
    </xf>
    <xf numFmtId="44" fontId="1" fillId="0" borderId="0" applyFont="0" applyFill="0" applyBorder="0" applyAlignment="0" applyProtection="0"/>
    <xf numFmtId="0" fontId="22" fillId="0" borderId="0" applyNumberFormat="0" applyFill="0" applyBorder="0" applyAlignment="0" applyProtection="0">
      <alignment vertical="center"/>
    </xf>
  </cellStyleXfs>
  <cellXfs count="195">
    <xf numFmtId="0" fontId="0" fillId="0" borderId="0" xfId="0">
      <alignment vertical="center"/>
    </xf>
    <xf numFmtId="0" fontId="2" fillId="0" borderId="0" xfId="0" applyFont="1">
      <alignment vertical="center"/>
    </xf>
    <xf numFmtId="0" fontId="0" fillId="0" borderId="0" xfId="0" applyFont="1" applyBorder="1" applyAlignment="1">
      <alignment vertical="center"/>
    </xf>
    <xf numFmtId="0" fontId="0" fillId="0" borderId="0" xfId="0" applyAlignment="1">
      <alignment vertical="center"/>
    </xf>
    <xf numFmtId="0" fontId="1" fillId="0" borderId="0" xfId="0" applyFont="1" applyBorder="1" applyAlignment="1">
      <alignment horizontal="left" vertical="center"/>
    </xf>
    <xf numFmtId="14" fontId="1" fillId="0" borderId="0" xfId="0" applyNumberFormat="1" applyFont="1" applyBorder="1" applyAlignment="1">
      <alignment horizontal="left" vertical="center"/>
    </xf>
    <xf numFmtId="0" fontId="0" fillId="0" borderId="0" xfId="0" applyFont="1">
      <alignment vertical="center"/>
    </xf>
    <xf numFmtId="0" fontId="0" fillId="0" borderId="0" xfId="0" applyFont="1" applyAlignment="1">
      <alignment horizontal="center"/>
    </xf>
    <xf numFmtId="0" fontId="0" fillId="0" borderId="0" xfId="0" pivotButton="1" applyFont="1">
      <alignment vertical="center"/>
    </xf>
    <xf numFmtId="0" fontId="0" fillId="0" borderId="0" xfId="0" applyFont="1" applyAlignment="1"/>
    <xf numFmtId="0" fontId="0" fillId="0" borderId="0" xfId="0" applyFont="1" applyAlignment="1">
      <alignment horizontal="left" vertical="center"/>
    </xf>
    <xf numFmtId="44" fontId="0" fillId="0" borderId="0" xfId="0" applyNumberFormat="1" applyFont="1">
      <alignment vertical="center"/>
    </xf>
    <xf numFmtId="14" fontId="0" fillId="0" borderId="0" xfId="0" applyNumberFormat="1" applyFont="1" applyAlignment="1">
      <alignment horizontal="left" vertical="center"/>
    </xf>
    <xf numFmtId="0" fontId="0" fillId="0" borderId="2" xfId="0" applyFont="1" applyBorder="1" applyAlignment="1">
      <alignment horizontal="center"/>
    </xf>
    <xf numFmtId="0" fontId="0" fillId="0" borderId="3" xfId="0" applyFont="1" applyBorder="1" applyAlignment="1">
      <alignment horizontal="center"/>
    </xf>
    <xf numFmtId="0" fontId="0" fillId="0" borderId="4" xfId="0" applyFont="1" applyBorder="1">
      <alignment vertical="center"/>
    </xf>
    <xf numFmtId="14" fontId="0" fillId="0" borderId="0" xfId="0" applyNumberFormat="1" applyFont="1" applyBorder="1" applyAlignment="1">
      <alignment horizontal="left" vertical="center"/>
    </xf>
    <xf numFmtId="164" fontId="0" fillId="0" borderId="0" xfId="0" applyNumberFormat="1" applyFont="1" applyAlignment="1">
      <alignment horizontal="left" vertical="center"/>
    </xf>
    <xf numFmtId="164" fontId="1" fillId="0" borderId="0" xfId="0" applyNumberFormat="1" applyFont="1" applyBorder="1" applyAlignment="1">
      <alignment horizontal="right" vertical="center" indent="1"/>
    </xf>
    <xf numFmtId="1" fontId="1" fillId="0" borderId="0" xfId="0" applyNumberFormat="1" applyFont="1" applyBorder="1" applyAlignment="1">
      <alignment horizontal="right" vertical="center" indent="1"/>
    </xf>
    <xf numFmtId="0" fontId="0" fillId="0" borderId="0" xfId="0" applyFont="1" applyBorder="1" applyAlignment="1">
      <alignment horizontal="left" vertical="center"/>
    </xf>
    <xf numFmtId="0" fontId="3" fillId="0" borderId="0" xfId="0" applyFont="1">
      <alignment vertical="center"/>
    </xf>
    <xf numFmtId="164" fontId="0" fillId="0" borderId="0" xfId="0" applyNumberFormat="1" applyFont="1" applyBorder="1" applyAlignment="1">
      <alignment horizontal="right" vertical="center" indent="1"/>
    </xf>
    <xf numFmtId="0" fontId="0" fillId="2" borderId="0" xfId="0" applyFill="1">
      <alignment vertical="center"/>
    </xf>
    <xf numFmtId="0" fontId="7" fillId="0" borderId="0" xfId="0" applyFont="1" applyBorder="1" applyAlignment="1">
      <alignment vertical="center" wrapText="1"/>
    </xf>
    <xf numFmtId="0" fontId="0" fillId="0" borderId="0" xfId="0" applyAlignment="1">
      <alignment horizontal="left" vertical="center"/>
    </xf>
    <xf numFmtId="0" fontId="0" fillId="2" borderId="0" xfId="0" applyFill="1" applyAlignment="1">
      <alignment horizontal="left" vertical="center"/>
    </xf>
    <xf numFmtId="44" fontId="0" fillId="0" borderId="0" xfId="3" applyFont="1" applyBorder="1" applyAlignment="1">
      <alignment vertical="center"/>
    </xf>
    <xf numFmtId="44" fontId="1" fillId="0" borderId="0" xfId="3" applyFont="1" applyBorder="1" applyAlignment="1">
      <alignment horizontal="right" vertical="center" indent="1"/>
    </xf>
    <xf numFmtId="44" fontId="0" fillId="2" borderId="0" xfId="3" applyFont="1" applyFill="1" applyAlignment="1">
      <alignment vertical="center"/>
    </xf>
    <xf numFmtId="44" fontId="0" fillId="0" borderId="0" xfId="3" applyFont="1" applyAlignment="1">
      <alignment vertical="center"/>
    </xf>
    <xf numFmtId="0" fontId="3" fillId="0" borderId="0" xfId="0" applyFont="1" applyAlignment="1">
      <alignment horizontal="left" vertical="center"/>
    </xf>
    <xf numFmtId="0" fontId="9" fillId="0" borderId="0" xfId="0" applyFont="1">
      <alignment vertical="center"/>
    </xf>
    <xf numFmtId="0" fontId="0" fillId="0" borderId="0" xfId="0" applyAlignment="1">
      <alignment horizontal="right" vertical="center"/>
    </xf>
    <xf numFmtId="0" fontId="0" fillId="2" borderId="0" xfId="0" applyFill="1" applyAlignment="1">
      <alignment horizontal="right" vertical="center"/>
    </xf>
    <xf numFmtId="0" fontId="0" fillId="0" borderId="0" xfId="0" applyFont="1" applyBorder="1" applyAlignment="1">
      <alignment horizontal="right" vertical="center"/>
    </xf>
    <xf numFmtId="0" fontId="0" fillId="0" borderId="0" xfId="0" applyFont="1" applyBorder="1">
      <alignment vertical="center"/>
    </xf>
    <xf numFmtId="0" fontId="10" fillId="0" borderId="0" xfId="0" applyFont="1" applyBorder="1" applyAlignment="1">
      <alignment vertical="center" wrapText="1"/>
    </xf>
    <xf numFmtId="0" fontId="0" fillId="2" borderId="0" xfId="0" applyFont="1" applyFill="1" applyBorder="1">
      <alignment vertical="center"/>
    </xf>
    <xf numFmtId="0" fontId="11" fillId="0" borderId="0" xfId="0" applyFont="1" applyBorder="1" applyAlignment="1">
      <alignment vertical="center" wrapText="1"/>
    </xf>
    <xf numFmtId="0" fontId="12" fillId="0" borderId="0" xfId="0" applyFont="1" applyBorder="1" applyAlignment="1">
      <alignment vertical="center" wrapText="1"/>
    </xf>
    <xf numFmtId="0" fontId="13" fillId="0" borderId="6" xfId="0" applyFont="1" applyBorder="1" applyAlignment="1">
      <alignment vertical="center" wrapText="1"/>
    </xf>
    <xf numFmtId="0" fontId="0" fillId="0" borderId="7" xfId="0" applyFont="1" applyBorder="1" applyAlignment="1">
      <alignment vertical="center"/>
    </xf>
    <xf numFmtId="14" fontId="0" fillId="0" borderId="7" xfId="0" applyNumberFormat="1" applyFont="1" applyBorder="1" applyAlignment="1">
      <alignment horizontal="left" vertical="center"/>
    </xf>
    <xf numFmtId="44" fontId="0" fillId="0" borderId="7" xfId="3" applyFont="1" applyBorder="1" applyAlignment="1">
      <alignment vertical="center"/>
    </xf>
    <xf numFmtId="0" fontId="0" fillId="0" borderId="7" xfId="0" applyFont="1" applyBorder="1" applyAlignment="1">
      <alignment horizontal="right" vertical="center"/>
    </xf>
    <xf numFmtId="0" fontId="0" fillId="0" borderId="7" xfId="0" applyBorder="1" applyAlignment="1">
      <alignment vertical="center"/>
    </xf>
    <xf numFmtId="0" fontId="12" fillId="0" borderId="7" xfId="0" applyFont="1" applyBorder="1" applyAlignment="1">
      <alignment vertical="center" wrapText="1"/>
    </xf>
    <xf numFmtId="0" fontId="1" fillId="0" borderId="7" xfId="0" applyFont="1" applyBorder="1" applyAlignment="1">
      <alignment horizontal="left" vertical="center"/>
    </xf>
    <xf numFmtId="0" fontId="0" fillId="0" borderId="7" xfId="0" applyFont="1" applyBorder="1" applyAlignment="1">
      <alignment horizontal="left" vertical="center"/>
    </xf>
    <xf numFmtId="44" fontId="1" fillId="0" borderId="7" xfId="3" applyFont="1" applyBorder="1" applyAlignment="1">
      <alignment horizontal="right" vertical="center" indent="1"/>
    </xf>
    <xf numFmtId="1" fontId="1" fillId="0" borderId="7" xfId="0" applyNumberFormat="1" applyFont="1" applyBorder="1" applyAlignment="1">
      <alignment horizontal="right" vertical="center" indent="1"/>
    </xf>
    <xf numFmtId="164" fontId="1" fillId="0" borderId="7" xfId="0" applyNumberFormat="1" applyFont="1" applyBorder="1" applyAlignment="1">
      <alignment horizontal="right" vertical="center" indent="1"/>
    </xf>
    <xf numFmtId="164" fontId="0" fillId="0" borderId="7" xfId="0" applyNumberFormat="1" applyFont="1" applyBorder="1" applyAlignment="1">
      <alignment horizontal="right" vertical="center" indent="1"/>
    </xf>
    <xf numFmtId="164" fontId="0" fillId="0" borderId="7" xfId="0" applyNumberFormat="1" applyFont="1" applyBorder="1" applyAlignment="1">
      <alignment horizontal="left" vertical="center"/>
    </xf>
    <xf numFmtId="0" fontId="13" fillId="0" borderId="7" xfId="0" applyFont="1" applyBorder="1" applyAlignment="1">
      <alignment vertical="center" wrapText="1"/>
    </xf>
    <xf numFmtId="0" fontId="1" fillId="0" borderId="8" xfId="0" applyFont="1" applyBorder="1" applyAlignment="1">
      <alignment horizontal="left" vertical="center"/>
    </xf>
    <xf numFmtId="14" fontId="0" fillId="0" borderId="8" xfId="0" applyNumberFormat="1" applyFont="1" applyBorder="1" applyAlignment="1">
      <alignment horizontal="left" vertical="center"/>
    </xf>
    <xf numFmtId="0" fontId="0" fillId="0" borderId="8" xfId="0" applyFont="1" applyBorder="1" applyAlignment="1">
      <alignment horizontal="left" vertical="center"/>
    </xf>
    <xf numFmtId="44" fontId="1" fillId="0" borderId="8" xfId="3" applyFont="1" applyBorder="1" applyAlignment="1">
      <alignment horizontal="right" vertical="center" indent="1"/>
    </xf>
    <xf numFmtId="1" fontId="1" fillId="0" borderId="8" xfId="0" applyNumberFormat="1" applyFont="1" applyBorder="1" applyAlignment="1">
      <alignment horizontal="right" vertical="center" indent="1"/>
    </xf>
    <xf numFmtId="164" fontId="1" fillId="0" borderId="8" xfId="0" applyNumberFormat="1" applyFont="1" applyBorder="1" applyAlignment="1">
      <alignment horizontal="right" vertical="center" indent="1"/>
    </xf>
    <xf numFmtId="164" fontId="0" fillId="0" borderId="8" xfId="0" applyNumberFormat="1" applyFont="1" applyBorder="1" applyAlignment="1">
      <alignment horizontal="right" vertical="center" indent="1"/>
    </xf>
    <xf numFmtId="164" fontId="0" fillId="0" borderId="8" xfId="0" applyNumberFormat="1" applyFont="1" applyBorder="1" applyAlignment="1">
      <alignment horizontal="left" vertical="center"/>
    </xf>
    <xf numFmtId="0" fontId="0" fillId="0" borderId="7" xfId="0" applyBorder="1">
      <alignment vertical="center"/>
    </xf>
    <xf numFmtId="0" fontId="7" fillId="0" borderId="7" xfId="0" applyFont="1" applyBorder="1" applyAlignment="1">
      <alignment vertical="center" wrapText="1"/>
    </xf>
    <xf numFmtId="0" fontId="14" fillId="0" borderId="0" xfId="0" applyFont="1">
      <alignment vertical="center"/>
    </xf>
    <xf numFmtId="0" fontId="14" fillId="0" borderId="7" xfId="0" applyFont="1" applyBorder="1">
      <alignment vertical="center"/>
    </xf>
    <xf numFmtId="0" fontId="15" fillId="0" borderId="7" xfId="0" applyNumberFormat="1" applyFont="1" applyBorder="1" applyAlignment="1">
      <alignment horizontal="left" vertical="center"/>
    </xf>
    <xf numFmtId="0" fontId="14" fillId="0" borderId="8" xfId="0" applyFont="1" applyBorder="1">
      <alignment vertical="center"/>
    </xf>
    <xf numFmtId="0" fontId="0" fillId="0" borderId="7" xfId="0" applyBorder="1" applyAlignment="1">
      <alignment horizontal="left" vertical="center"/>
    </xf>
    <xf numFmtId="0" fontId="0" fillId="0" borderId="7" xfId="0" applyFont="1" applyBorder="1">
      <alignment vertical="center"/>
    </xf>
    <xf numFmtId="0" fontId="0" fillId="0" borderId="7" xfId="0" applyBorder="1" applyAlignment="1">
      <alignment horizontal="right" vertical="center"/>
    </xf>
    <xf numFmtId="0" fontId="7" fillId="0" borderId="9" xfId="0" applyFont="1" applyBorder="1" applyAlignment="1">
      <alignment vertical="center" wrapText="1"/>
    </xf>
    <xf numFmtId="0" fontId="16" fillId="0" borderId="9" xfId="0" applyFont="1" applyBorder="1" applyAlignment="1">
      <alignment vertical="center" wrapText="1"/>
    </xf>
    <xf numFmtId="0" fontId="17" fillId="0" borderId="9" xfId="0" applyFont="1" applyBorder="1" applyAlignment="1">
      <alignment vertical="center" wrapText="1"/>
    </xf>
    <xf numFmtId="14" fontId="7" fillId="0" borderId="9" xfId="0" applyNumberFormat="1" applyFont="1" applyBorder="1" applyAlignment="1">
      <alignment vertical="center" wrapText="1"/>
    </xf>
    <xf numFmtId="14" fontId="7" fillId="0" borderId="9" xfId="0" applyNumberFormat="1" applyFont="1" applyBorder="1" applyAlignment="1">
      <alignment horizontal="right" vertical="center" wrapText="1"/>
    </xf>
    <xf numFmtId="0" fontId="8" fillId="0" borderId="7" xfId="0" applyFont="1" applyBorder="1" applyAlignment="1">
      <alignment vertical="center" wrapText="1"/>
    </xf>
    <xf numFmtId="14" fontId="1" fillId="0" borderId="7" xfId="0" applyNumberFormat="1" applyFont="1" applyBorder="1" applyAlignment="1">
      <alignment horizontal="left" vertical="center"/>
    </xf>
    <xf numFmtId="0" fontId="12" fillId="3" borderId="7" xfId="0" applyFont="1" applyFill="1" applyBorder="1" applyAlignment="1">
      <alignment vertical="center" wrapText="1"/>
    </xf>
    <xf numFmtId="0" fontId="0" fillId="3" borderId="7" xfId="0" applyFill="1" applyBorder="1">
      <alignment vertical="center"/>
    </xf>
    <xf numFmtId="0" fontId="0" fillId="0" borderId="7" xfId="0" applyFont="1" applyBorder="1" applyAlignment="1">
      <alignment vertical="center" wrapText="1"/>
    </xf>
    <xf numFmtId="14" fontId="0" fillId="0" borderId="7" xfId="3" applyNumberFormat="1" applyFont="1" applyBorder="1" applyAlignment="1">
      <alignment vertical="center"/>
    </xf>
    <xf numFmtId="14" fontId="0" fillId="0" borderId="7" xfId="0" applyNumberFormat="1" applyBorder="1">
      <alignment vertical="center"/>
    </xf>
    <xf numFmtId="0" fontId="0" fillId="0" borderId="7" xfId="0" applyBorder="1" applyAlignment="1">
      <alignment vertical="center" wrapText="1"/>
    </xf>
    <xf numFmtId="0" fontId="0" fillId="0" borderId="10" xfId="0" applyBorder="1">
      <alignment vertical="center"/>
    </xf>
    <xf numFmtId="0" fontId="0" fillId="0" borderId="10" xfId="0" applyBorder="1" applyAlignment="1">
      <alignment vertical="center" wrapText="1"/>
    </xf>
    <xf numFmtId="0" fontId="11" fillId="0" borderId="7" xfId="0" applyFont="1" applyBorder="1" applyAlignment="1">
      <alignment vertical="center" wrapText="1"/>
    </xf>
    <xf numFmtId="0" fontId="10" fillId="0" borderId="7" xfId="0" applyFont="1" applyBorder="1" applyAlignment="1">
      <alignment vertical="center" wrapText="1"/>
    </xf>
    <xf numFmtId="0" fontId="18" fillId="0" borderId="0" xfId="0" applyFont="1">
      <alignment vertical="center"/>
    </xf>
    <xf numFmtId="0" fontId="19" fillId="0" borderId="0" xfId="0" applyFont="1">
      <alignment vertical="center"/>
    </xf>
    <xf numFmtId="0" fontId="19" fillId="0" borderId="7" xfId="0" applyFont="1" applyBorder="1" applyAlignment="1">
      <alignment vertical="center" wrapText="1"/>
    </xf>
    <xf numFmtId="0" fontId="13" fillId="0" borderId="7" xfId="0" applyFont="1" applyBorder="1" applyAlignment="1">
      <alignment vertical="center"/>
    </xf>
    <xf numFmtId="14" fontId="13" fillId="0" borderId="7" xfId="0" applyNumberFormat="1" applyFont="1" applyBorder="1" applyAlignment="1">
      <alignment horizontal="left" vertical="center"/>
    </xf>
    <xf numFmtId="0" fontId="13" fillId="0" borderId="0" xfId="0" applyFont="1">
      <alignment vertical="center"/>
    </xf>
    <xf numFmtId="0" fontId="20" fillId="0" borderId="7" xfId="0" applyFont="1" applyBorder="1" applyAlignment="1">
      <alignment vertical="center" wrapText="1"/>
    </xf>
    <xf numFmtId="0" fontId="0" fillId="3" borderId="7" xfId="0" applyFill="1" applyBorder="1" applyAlignment="1">
      <alignment horizontal="left" vertical="center"/>
    </xf>
    <xf numFmtId="14" fontId="0" fillId="0" borderId="7" xfId="0" applyNumberFormat="1" applyBorder="1" applyAlignment="1">
      <alignment horizontal="left" vertical="center"/>
    </xf>
    <xf numFmtId="0" fontId="0" fillId="0" borderId="10" xfId="0" applyBorder="1" applyAlignment="1">
      <alignment horizontal="left" vertical="center"/>
    </xf>
    <xf numFmtId="0" fontId="21" fillId="0" borderId="7" xfId="0" applyFont="1" applyBorder="1" applyAlignment="1">
      <alignment horizontal="left" vertical="center" wrapText="1" indent="8"/>
    </xf>
    <xf numFmtId="0" fontId="0" fillId="0" borderId="7" xfId="0" applyFill="1" applyBorder="1" applyAlignment="1">
      <alignment horizontal="left" vertical="center"/>
    </xf>
    <xf numFmtId="0" fontId="0" fillId="0" borderId="7" xfId="0" applyFill="1" applyBorder="1">
      <alignment vertical="center"/>
    </xf>
    <xf numFmtId="14" fontId="0" fillId="0" borderId="7" xfId="0" applyNumberFormat="1" applyFill="1" applyBorder="1" applyAlignment="1">
      <alignment horizontal="left" vertical="center"/>
    </xf>
    <xf numFmtId="0" fontId="0" fillId="0" borderId="7" xfId="0" applyFill="1" applyBorder="1" applyAlignment="1">
      <alignment vertical="center" wrapText="1"/>
    </xf>
    <xf numFmtId="14" fontId="0" fillId="0" borderId="7" xfId="0" applyNumberFormat="1" applyFill="1" applyBorder="1">
      <alignment vertical="center"/>
    </xf>
    <xf numFmtId="164" fontId="0" fillId="0" borderId="0" xfId="0" applyNumberFormat="1" applyFont="1" applyAlignment="1">
      <alignment horizontal="right" vertical="center" indent="1"/>
    </xf>
    <xf numFmtId="1" fontId="0" fillId="0" borderId="0" xfId="0" applyNumberFormat="1" applyFont="1" applyAlignment="1">
      <alignment horizontal="right" vertical="center"/>
    </xf>
    <xf numFmtId="0" fontId="0" fillId="0" borderId="0" xfId="0" applyFont="1" applyAlignment="1">
      <alignment horizontal="right" vertical="center" indent="1"/>
    </xf>
    <xf numFmtId="0" fontId="0" fillId="3" borderId="7" xfId="0" applyFont="1" applyFill="1" applyBorder="1" applyAlignment="1">
      <alignment vertical="center"/>
    </xf>
    <xf numFmtId="0" fontId="0" fillId="5" borderId="0" xfId="0" applyFill="1">
      <alignment vertical="center"/>
    </xf>
    <xf numFmtId="0" fontId="0" fillId="0" borderId="0" xfId="0" applyAlignment="1">
      <alignment vertical="center" wrapText="1"/>
    </xf>
    <xf numFmtId="0" fontId="0" fillId="0" borderId="7" xfId="0" applyFont="1" applyBorder="1" applyAlignment="1">
      <alignment horizontal="center" vertical="center"/>
    </xf>
    <xf numFmtId="0" fontId="0" fillId="0" borderId="7" xfId="0" applyFont="1" applyBorder="1" applyAlignment="1">
      <alignment horizontal="center" vertical="center" wrapText="1"/>
    </xf>
    <xf numFmtId="0" fontId="0" fillId="0" borderId="0" xfId="0" applyAlignment="1">
      <alignment horizontal="center" vertical="center"/>
    </xf>
    <xf numFmtId="0" fontId="0" fillId="2" borderId="0" xfId="0" applyFill="1" applyAlignment="1">
      <alignment horizontal="center" vertical="center"/>
    </xf>
    <xf numFmtId="0" fontId="0" fillId="0" borderId="0" xfId="0" applyFont="1" applyBorder="1" applyAlignment="1">
      <alignment horizontal="center" vertical="center"/>
    </xf>
    <xf numFmtId="164" fontId="0" fillId="0" borderId="7" xfId="0" applyNumberFormat="1" applyFont="1" applyBorder="1" applyAlignment="1">
      <alignment horizontal="center" vertical="center"/>
    </xf>
    <xf numFmtId="0" fontId="22" fillId="0" borderId="7" xfId="4" applyFill="1" applyBorder="1">
      <alignment vertical="center"/>
    </xf>
    <xf numFmtId="0" fontId="19" fillId="0" borderId="0" xfId="0" applyFont="1" applyAlignment="1">
      <alignment horizontal="justify" vertical="center"/>
    </xf>
    <xf numFmtId="0" fontId="0" fillId="4" borderId="7" xfId="0" applyFont="1" applyFill="1" applyBorder="1" applyAlignment="1">
      <alignment horizontal="center" vertical="center"/>
    </xf>
    <xf numFmtId="0" fontId="23" fillId="0" borderId="0" xfId="0" applyFont="1">
      <alignment vertical="center"/>
    </xf>
    <xf numFmtId="0" fontId="24" fillId="0" borderId="0" xfId="0" applyFont="1" applyAlignment="1">
      <alignment horizontal="left" vertical="center"/>
    </xf>
    <xf numFmtId="0" fontId="24" fillId="0" borderId="0" xfId="0" applyFont="1" applyBorder="1" applyAlignment="1">
      <alignment horizontal="left" vertical="center"/>
    </xf>
    <xf numFmtId="164" fontId="24" fillId="0" borderId="0" xfId="0" applyNumberFormat="1" applyFont="1" applyAlignment="1">
      <alignment horizontal="right" vertical="center" indent="1"/>
    </xf>
    <xf numFmtId="164" fontId="24" fillId="0" borderId="0" xfId="0" applyNumberFormat="1" applyFont="1" applyAlignment="1">
      <alignment horizontal="center" vertical="center"/>
    </xf>
    <xf numFmtId="0" fontId="24" fillId="0" borderId="0" xfId="0" applyFont="1" applyAlignment="1">
      <alignment horizontal="right" vertical="center" indent="1"/>
    </xf>
    <xf numFmtId="1" fontId="24" fillId="0" borderId="0" xfId="0" applyNumberFormat="1" applyFont="1" applyAlignment="1">
      <alignment horizontal="right" vertical="center"/>
    </xf>
    <xf numFmtId="164" fontId="0" fillId="0" borderId="8" xfId="0" applyNumberFormat="1" applyFont="1" applyBorder="1" applyAlignment="1">
      <alignment horizontal="center" vertical="center"/>
    </xf>
    <xf numFmtId="0" fontId="0" fillId="0" borderId="7" xfId="0" applyFont="1" applyFill="1" applyBorder="1" applyAlignment="1">
      <alignment vertical="center"/>
    </xf>
    <xf numFmtId="14" fontId="0" fillId="0" borderId="7" xfId="0" applyNumberFormat="1" applyFont="1" applyBorder="1" applyAlignment="1">
      <alignment horizontal="center" vertical="center"/>
    </xf>
    <xf numFmtId="0" fontId="0" fillId="0" borderId="0" xfId="0" applyFill="1" applyBorder="1">
      <alignment vertical="center"/>
    </xf>
    <xf numFmtId="164" fontId="0" fillId="0" borderId="0" xfId="0" applyNumberFormat="1" applyFont="1" applyAlignment="1">
      <alignment horizontal="center" vertical="center"/>
    </xf>
    <xf numFmtId="0" fontId="1" fillId="0" borderId="0" xfId="0" applyFont="1" applyAlignment="1">
      <alignment horizontal="left" vertical="center"/>
    </xf>
    <xf numFmtId="44" fontId="1" fillId="0" borderId="0" xfId="0" applyNumberFormat="1" applyFont="1" applyAlignment="1">
      <alignment horizontal="right" vertical="center" indent="1"/>
    </xf>
    <xf numFmtId="1" fontId="1" fillId="0" borderId="0" xfId="0" applyNumberFormat="1" applyFont="1" applyAlignment="1">
      <alignment horizontal="right" vertical="center"/>
    </xf>
    <xf numFmtId="164" fontId="1" fillId="0" borderId="0" xfId="0" applyNumberFormat="1" applyFont="1" applyAlignment="1">
      <alignment horizontal="right" vertical="center" indent="1"/>
    </xf>
    <xf numFmtId="0" fontId="1" fillId="0" borderId="0" xfId="0" applyFont="1" applyAlignment="1">
      <alignment horizontal="right" vertical="center" indent="1"/>
    </xf>
    <xf numFmtId="0" fontId="1" fillId="0" borderId="7" xfId="0" applyNumberFormat="1" applyFont="1" applyBorder="1" applyAlignment="1">
      <alignment horizontal="right" vertical="center" indent="1"/>
    </xf>
    <xf numFmtId="164" fontId="1" fillId="0" borderId="7" xfId="0" applyNumberFormat="1" applyFont="1" applyBorder="1" applyAlignment="1">
      <alignment horizontal="left" vertical="center"/>
    </xf>
    <xf numFmtId="1" fontId="1" fillId="0" borderId="0" xfId="0" applyNumberFormat="1" applyFont="1" applyAlignment="1">
      <alignment horizontal="left" vertical="center"/>
    </xf>
    <xf numFmtId="0" fontId="0" fillId="4" borderId="0" xfId="0" applyFill="1" applyAlignment="1">
      <alignment horizontal="center" vertical="center"/>
    </xf>
    <xf numFmtId="0" fontId="0" fillId="6" borderId="0" xfId="0" applyFill="1" applyAlignment="1">
      <alignment horizontal="left" vertical="center" wrapText="1"/>
    </xf>
    <xf numFmtId="0" fontId="0" fillId="7" borderId="0" xfId="0" applyFill="1" applyAlignment="1">
      <alignment horizontal="center" vertical="center"/>
    </xf>
    <xf numFmtId="0" fontId="0" fillId="8" borderId="0" xfId="0" applyFill="1" applyAlignment="1">
      <alignment horizontal="center" vertical="center"/>
    </xf>
    <xf numFmtId="0" fontId="0" fillId="8" borderId="0" xfId="0" applyFill="1" applyAlignment="1">
      <alignment horizontal="left" vertical="center"/>
    </xf>
    <xf numFmtId="0" fontId="12" fillId="8" borderId="0" xfId="0" applyFont="1" applyFill="1" applyAlignment="1">
      <alignment horizontal="left" vertical="center"/>
    </xf>
    <xf numFmtId="0" fontId="0" fillId="8" borderId="0" xfId="0" applyFill="1">
      <alignment vertical="center"/>
    </xf>
    <xf numFmtId="0" fontId="26" fillId="0" borderId="0" xfId="0" applyFont="1" applyAlignment="1">
      <alignment horizontal="center" vertical="center"/>
    </xf>
    <xf numFmtId="0" fontId="26" fillId="0" borderId="0" xfId="0" applyFont="1" applyAlignment="1">
      <alignment horizontal="left" vertical="center"/>
    </xf>
    <xf numFmtId="0" fontId="27" fillId="0" borderId="0" xfId="0" applyFont="1" applyAlignment="1">
      <alignment horizontal="center" vertical="center"/>
    </xf>
    <xf numFmtId="0" fontId="28" fillId="0" borderId="0" xfId="0" applyFont="1" applyAlignment="1">
      <alignment horizontal="left" vertical="center"/>
    </xf>
    <xf numFmtId="0" fontId="29" fillId="0" borderId="0" xfId="0" applyFont="1">
      <alignment vertical="center"/>
    </xf>
    <xf numFmtId="0" fontId="27" fillId="0" borderId="0" xfId="0" applyFont="1" applyAlignment="1">
      <alignment horizontal="left" vertical="center"/>
    </xf>
    <xf numFmtId="0" fontId="27" fillId="0" borderId="0" xfId="0" applyFont="1">
      <alignment vertical="center"/>
    </xf>
    <xf numFmtId="0" fontId="28" fillId="0" borderId="0" xfId="0" applyFont="1" applyAlignment="1">
      <alignment horizontal="center" vertical="center"/>
    </xf>
    <xf numFmtId="0" fontId="27" fillId="0" borderId="0" xfId="0" applyFont="1" applyAlignment="1">
      <alignment vertical="center" wrapText="1"/>
    </xf>
    <xf numFmtId="0" fontId="28" fillId="0" borderId="0" xfId="0" applyFont="1">
      <alignment vertical="center"/>
    </xf>
    <xf numFmtId="0" fontId="29" fillId="0" borderId="0" xfId="0" applyFont="1" applyAlignment="1">
      <alignment vertical="center" wrapText="1"/>
    </xf>
    <xf numFmtId="0" fontId="32" fillId="0" borderId="0" xfId="0" applyFont="1">
      <alignment vertical="center"/>
    </xf>
    <xf numFmtId="0" fontId="27" fillId="0" borderId="0" xfId="0" applyFont="1" applyAlignment="1">
      <alignment horizontal="center" vertical="top"/>
    </xf>
    <xf numFmtId="0" fontId="26" fillId="0" borderId="0" xfId="0" applyFont="1" applyAlignment="1">
      <alignment vertical="center" wrapText="1"/>
    </xf>
    <xf numFmtId="0" fontId="26" fillId="0" borderId="0" xfId="0" applyFont="1">
      <alignment vertical="center"/>
    </xf>
    <xf numFmtId="0" fontId="34" fillId="0" borderId="0" xfId="0" applyFont="1" applyAlignment="1">
      <alignment horizontal="center" vertical="center"/>
    </xf>
    <xf numFmtId="0" fontId="35" fillId="0" borderId="0" xfId="0" applyFont="1" applyAlignment="1">
      <alignment horizontal="center" vertical="center"/>
    </xf>
    <xf numFmtId="0" fontId="27" fillId="0" borderId="0" xfId="0" applyFont="1" applyBorder="1">
      <alignment vertical="center"/>
    </xf>
    <xf numFmtId="0" fontId="27" fillId="0" borderId="10" xfId="0" applyFont="1" applyBorder="1">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horizontal="left" vertical="center"/>
    </xf>
    <xf numFmtId="0" fontId="0" fillId="0" borderId="11" xfId="0" applyBorder="1">
      <alignment vertical="center"/>
    </xf>
    <xf numFmtId="0" fontId="27" fillId="0" borderId="11" xfId="0" applyFont="1" applyBorder="1">
      <alignment vertical="center"/>
    </xf>
    <xf numFmtId="0" fontId="26" fillId="0" borderId="10" xfId="0" applyFont="1" applyBorder="1" applyAlignment="1">
      <alignment horizontal="left" vertical="center"/>
    </xf>
    <xf numFmtId="0" fontId="30" fillId="0" borderId="0" xfId="0" applyFont="1" applyFill="1" applyBorder="1">
      <alignment vertical="center"/>
    </xf>
    <xf numFmtId="0" fontId="30" fillId="0" borderId="0" xfId="0" applyFont="1" applyFill="1">
      <alignment vertical="center"/>
    </xf>
    <xf numFmtId="0" fontId="12" fillId="0" borderId="11" xfId="0" applyFont="1" applyBorder="1" applyAlignment="1">
      <alignment horizontal="center" vertical="center"/>
    </xf>
    <xf numFmtId="0" fontId="12" fillId="0" borderId="10" xfId="0" applyFont="1" applyBorder="1" applyAlignment="1">
      <alignment horizontal="center" vertical="center"/>
    </xf>
    <xf numFmtId="0" fontId="26" fillId="0" borderId="0" xfId="0" applyFont="1" applyBorder="1" applyAlignment="1">
      <alignment horizontal="center" vertical="center"/>
    </xf>
    <xf numFmtId="0" fontId="26" fillId="0" borderId="0" xfId="0" applyFont="1" applyBorder="1" applyAlignment="1">
      <alignment horizontal="left" vertical="center"/>
    </xf>
    <xf numFmtId="0" fontId="33" fillId="0" borderId="10" xfId="0" applyFont="1" applyBorder="1" applyAlignment="1">
      <alignment horizontal="center" vertical="center"/>
    </xf>
    <xf numFmtId="0" fontId="37" fillId="0" borderId="0" xfId="0" applyFont="1" applyAlignment="1">
      <alignment vertical="center" wrapText="1"/>
    </xf>
    <xf numFmtId="0" fontId="28" fillId="0" borderId="0" xfId="0" applyFont="1" applyAlignment="1">
      <alignment vertical="center" wrapText="1" shrinkToFit="1"/>
    </xf>
    <xf numFmtId="0" fontId="39" fillId="0" borderId="0" xfId="0" applyFont="1" applyAlignment="1">
      <alignment horizontal="center" vertical="center"/>
    </xf>
    <xf numFmtId="0" fontId="39" fillId="0" borderId="0" xfId="0" applyFont="1" applyAlignment="1">
      <alignment horizontal="left" vertical="center"/>
    </xf>
    <xf numFmtId="0" fontId="39" fillId="0" borderId="0" xfId="0" applyFont="1">
      <alignment vertical="center"/>
    </xf>
    <xf numFmtId="0" fontId="5" fillId="0" borderId="1" xfId="0" applyFont="1" applyBorder="1" applyAlignment="1">
      <alignment horizontal="center"/>
    </xf>
    <xf numFmtId="0" fontId="12" fillId="0" borderId="0" xfId="0" applyFont="1" applyAlignment="1">
      <alignment horizontal="left" vertical="center"/>
    </xf>
    <xf numFmtId="0" fontId="0" fillId="0" borderId="0" xfId="0" applyAlignment="1">
      <alignment vertical="center"/>
    </xf>
    <xf numFmtId="0" fontId="18" fillId="0" borderId="0" xfId="0" applyFont="1" applyBorder="1" applyAlignment="1">
      <alignment horizontal="left" vertical="center" wrapText="1"/>
    </xf>
    <xf numFmtId="0" fontId="0" fillId="0" borderId="0" xfId="0" applyBorder="1" applyAlignment="1">
      <alignment vertical="center" wrapText="1"/>
    </xf>
    <xf numFmtId="0" fontId="0" fillId="0" borderId="10" xfId="0" applyBorder="1" applyAlignment="1">
      <alignment vertical="center" wrapText="1"/>
    </xf>
    <xf numFmtId="0" fontId="12" fillId="0" borderId="10" xfId="0" applyFont="1" applyBorder="1" applyAlignment="1">
      <alignment horizontal="left" vertical="center"/>
    </xf>
    <xf numFmtId="0" fontId="0" fillId="0" borderId="10" xfId="0" applyBorder="1" applyAlignment="1">
      <alignment vertical="center"/>
    </xf>
    <xf numFmtId="0" fontId="12" fillId="0" borderId="11" xfId="0" applyFont="1" applyBorder="1" applyAlignment="1">
      <alignment horizontal="left" vertical="center"/>
    </xf>
    <xf numFmtId="0" fontId="0" fillId="0" borderId="11" xfId="0" applyBorder="1" applyAlignment="1">
      <alignment vertical="center"/>
    </xf>
  </cellXfs>
  <cellStyles count="5">
    <cellStyle name="Currency" xfId="3" builtinId="4"/>
    <cellStyle name="Heading 1" xfId="1" builtinId="16" customBuiltin="1"/>
    <cellStyle name="Heading 2" xfId="2" builtinId="17" customBuiltin="1"/>
    <cellStyle name="Hyperlink" xfId="4" builtinId="8"/>
    <cellStyle name="Normal" xfId="0" builtinId="0" customBuiltin="1"/>
  </cellStyles>
  <dxfs count="383">
    <dxf>
      <font>
        <strike val="0"/>
        <outline val="0"/>
        <shadow val="0"/>
        <vertAlign val="baseline"/>
        <color auto="1"/>
        <name val="Calibri"/>
      </font>
    </dxf>
    <dxf>
      <font>
        <strike val="0"/>
        <outline val="0"/>
        <shadow val="0"/>
        <vertAlign val="baseline"/>
        <color auto="1"/>
        <name val="Calibri"/>
      </font>
      <alignment horizontal="left" vertical="center" textRotation="0" wrapText="0" indent="0" justifyLastLine="0" shrinkToFit="0" readingOrder="0"/>
    </dxf>
    <dxf>
      <font>
        <strike val="0"/>
        <outline val="0"/>
        <shadow val="0"/>
        <vertAlign val="baseline"/>
        <color auto="1"/>
        <name val="Calibri"/>
      </font>
      <alignment horizontal="center" vertical="center" textRotation="0" wrapText="0" indent="0" justifyLastLine="0" shrinkToFit="0" readingOrder="0"/>
    </dxf>
    <dxf>
      <font>
        <strike val="0"/>
        <outline val="0"/>
        <shadow val="0"/>
        <vertAlign val="baseline"/>
        <color auto="1"/>
        <name val="Calibri"/>
      </font>
    </dxf>
    <dxf>
      <fill>
        <patternFill>
          <fgColor indexed="64"/>
          <bgColor theme="1"/>
        </patternFill>
      </fill>
    </dxf>
    <dxf>
      <font>
        <color theme="0"/>
      </font>
    </dxf>
    <dxf>
      <font>
        <color theme="0"/>
      </font>
    </dxf>
    <dxf>
      <alignment horizontal="center" readingOrder="0"/>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alignment vertical="bottom" readingOrder="0"/>
    </dxf>
    <dxf>
      <font>
        <b val="0"/>
        <i val="0"/>
        <strike val="0"/>
        <condense val="0"/>
        <extend val="0"/>
        <outline val="0"/>
        <shadow val="0"/>
        <u val="none"/>
        <vertAlign val="baseline"/>
        <sz val="11"/>
        <color theme="1" tint="4.9989318521683403E-2"/>
        <name val="Calibri"/>
        <scheme val="minor"/>
      </font>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left" vertical="center" textRotation="0" wrapText="0" indent="0"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 formatCode="0"/>
      <alignment horizontal="right" vertical="center" textRotation="0" wrapText="0" indent="0" justifyLastLine="0" shrinkToFit="0" readingOrder="0"/>
    </dxf>
    <dxf>
      <font>
        <strike val="0"/>
        <outline val="0"/>
        <shadow val="0"/>
        <u val="none"/>
        <vertAlign val="baseline"/>
        <sz val="11"/>
        <color theme="1" tint="4.9989318521683403E-2"/>
        <name val="Calibri"/>
        <scheme val="minor"/>
      </font>
      <numFmt numFmtId="0" formatCode="General"/>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34" formatCode="_(&quot;$&quot;* #,##0.00_);_(&quot;$&quot;* \(#,##0.00\);_(&quot;$&quot;* &quot;-&quot;??_);_(@_)"/>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border diagonalUp="0" diagonalDown="0" outline="0">
        <left/>
        <right/>
        <top/>
        <bottom/>
      </border>
    </dxf>
    <dxf>
      <font>
        <strike val="0"/>
        <outline val="0"/>
        <shadow val="0"/>
        <u val="none"/>
        <vertAlign val="baseline"/>
        <sz val="11"/>
        <color theme="1" tint="4.9989318521683403E-2"/>
        <name val="Calibri"/>
        <scheme val="minor"/>
      </font>
      <alignment horizontal="left" vertical="center" textRotation="0" wrapText="0" indent="0" justifyLastLine="0" shrinkToFit="0" readingOrder="0"/>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theme="1" tint="4.9989318521683403E-2"/>
        <name val="Calibri"/>
        <scheme val="minor"/>
      </font>
      <alignment horizontal="left" vertical="center" textRotation="0" wrapText="0" indent="0" justifyLastLine="0" shrinkToFit="0" readingOrder="0"/>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theme="1" tint="4.9989318521683403E-2"/>
        <name val="Calibri"/>
        <scheme val="minor"/>
      </font>
      <numFmt numFmtId="19" formatCode="m/d/yyyy"/>
      <alignment horizontal="left" vertical="center" textRotation="0" wrapText="0" indent="0" justifyLastLine="0" shrinkToFit="0" readingOrder="0"/>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rgb="FF0D0D0D"/>
        <name val="Calibri"/>
        <scheme val="none"/>
      </font>
      <alignment horizontal="left" vertical="center" textRotation="0" wrapText="0" indent="0" justifyLastLine="0" shrinkToFit="0" readingOrder="0"/>
    </dxf>
    <dxf>
      <alignment horizontal="general" vertical="center" textRotation="0" wrapText="0" indent="0" justifyLastLine="0" shrinkToFit="0" readingOrder="0"/>
    </dxf>
    <dxf>
      <font>
        <color theme="0"/>
      </font>
    </dxf>
    <dxf>
      <font>
        <b val="0"/>
        <i val="0"/>
        <strike val="0"/>
        <condense val="0"/>
        <extend val="0"/>
        <outline val="0"/>
        <shadow val="0"/>
        <u val="none"/>
        <vertAlign val="baseline"/>
        <sz val="11"/>
        <color theme="1" tint="4.9989318521683403E-2"/>
        <name val="Calibri"/>
        <scheme val="minor"/>
      </font>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left" vertical="center" textRotation="0" wrapText="0" indent="0"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 formatCode="0"/>
      <alignment horizontal="right" vertical="center" textRotation="0" wrapText="0" indent="0" justifyLastLine="0" shrinkToFit="0" readingOrder="0"/>
    </dxf>
    <dxf>
      <font>
        <strike val="0"/>
        <outline val="0"/>
        <shadow val="0"/>
        <u val="none"/>
        <vertAlign val="baseline"/>
        <sz val="11"/>
        <color theme="1" tint="4.9989318521683403E-2"/>
        <name val="Calibri"/>
        <scheme val="minor"/>
      </font>
      <numFmt numFmtId="0" formatCode="General"/>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34" formatCode="_(&quot;$&quot;* #,##0.00_);_(&quot;$&quot;* \(#,##0.00\);_(&quot;$&quot;* &quot;-&quot;??_);_(@_)"/>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border diagonalUp="0" diagonalDown="0" outline="0">
        <left/>
        <right/>
        <top/>
        <bottom/>
      </border>
    </dxf>
    <dxf>
      <font>
        <strike val="0"/>
        <outline val="0"/>
        <shadow val="0"/>
        <u val="none"/>
        <vertAlign val="baseline"/>
        <sz val="11"/>
        <color theme="1" tint="4.9989318521683403E-2"/>
        <name val="Calibri"/>
        <scheme val="minor"/>
      </font>
      <alignment horizontal="left" vertical="center" textRotation="0" wrapText="0" indent="0" justifyLastLine="0" shrinkToFit="0" readingOrder="0"/>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theme="1" tint="4.9989318521683403E-2"/>
        <name val="Calibri"/>
        <scheme val="minor"/>
      </font>
      <alignment horizontal="left" vertical="center" textRotation="0" wrapText="0" indent="0" justifyLastLine="0" shrinkToFit="0" readingOrder="0"/>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theme="1" tint="4.9989318521683403E-2"/>
        <name val="Calibri"/>
        <scheme val="minor"/>
      </font>
      <numFmt numFmtId="19" formatCode="m/d/yyyy"/>
      <alignment horizontal="left" vertical="center" textRotation="0" wrapText="0" indent="0" justifyLastLine="0" shrinkToFit="0" readingOrder="0"/>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rgb="FF0D0D0D"/>
        <name val="Calibri"/>
        <scheme val="none"/>
      </font>
      <alignment horizontal="left" vertical="center" textRotation="0" wrapText="0" indent="0" justifyLastLine="0" shrinkToFit="0" readingOrder="0"/>
    </dxf>
    <dxf>
      <alignment horizontal="general" vertical="center" textRotation="0" wrapText="0" indent="0" justifyLastLine="0" shrinkToFit="0" readingOrder="0"/>
    </dxf>
    <dxf>
      <font>
        <color theme="0"/>
      </font>
    </dxf>
    <dxf>
      <font>
        <b val="0"/>
        <i val="0"/>
        <strike val="0"/>
        <condense val="0"/>
        <extend val="0"/>
        <outline val="0"/>
        <shadow val="0"/>
        <u val="none"/>
        <vertAlign val="baseline"/>
        <sz val="11"/>
        <color theme="1" tint="4.9989318521683403E-2"/>
        <name val="Calibri"/>
        <scheme val="minor"/>
      </font>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left" vertical="center" textRotation="0" wrapText="0" indent="0"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 formatCode="0"/>
      <alignment horizontal="right" vertical="center" textRotation="0" wrapText="0" indent="0" justifyLastLine="0" shrinkToFit="0" readingOrder="0"/>
    </dxf>
    <dxf>
      <font>
        <strike val="0"/>
        <outline val="0"/>
        <shadow val="0"/>
        <u val="none"/>
        <vertAlign val="baseline"/>
        <sz val="11"/>
        <color theme="1" tint="4.9989318521683403E-2"/>
        <name val="Calibri"/>
        <scheme val="minor"/>
      </font>
      <numFmt numFmtId="0" formatCode="General"/>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34" formatCode="_(&quot;$&quot;* #,##0.00_);_(&quot;$&quot;* \(#,##0.00\);_(&quot;$&quot;* &quot;-&quot;??_);_(@_)"/>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border diagonalUp="0" diagonalDown="0" outline="0">
        <left/>
        <right/>
        <top/>
        <bottom/>
      </border>
    </dxf>
    <dxf>
      <font>
        <strike val="0"/>
        <outline val="0"/>
        <shadow val="0"/>
        <u val="none"/>
        <vertAlign val="baseline"/>
        <sz val="11"/>
        <color theme="1" tint="4.9989318521683403E-2"/>
        <name val="Calibri"/>
        <scheme val="minor"/>
      </font>
      <alignment horizontal="left" vertical="center" textRotation="0" wrapText="0" indent="0" justifyLastLine="0" shrinkToFit="0" readingOrder="0"/>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theme="1" tint="4.9989318521683403E-2"/>
        <name val="Calibri"/>
        <scheme val="minor"/>
      </font>
      <alignment horizontal="left" vertical="center" textRotation="0" wrapText="0" indent="0" justifyLastLine="0" shrinkToFit="0" readingOrder="0"/>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theme="1" tint="4.9989318521683403E-2"/>
        <name val="Calibri"/>
        <scheme val="minor"/>
      </font>
      <numFmt numFmtId="19" formatCode="m/d/yyyy"/>
      <alignment horizontal="left" vertical="center" textRotation="0" wrapText="0" indent="0" justifyLastLine="0" shrinkToFit="0" readingOrder="0"/>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rgb="FF0D0D0D"/>
        <name val="Calibri"/>
        <scheme val="none"/>
      </font>
      <alignment horizontal="left" vertical="center" textRotation="0" wrapText="0" indent="0" justifyLastLine="0" shrinkToFit="0" readingOrder="0"/>
    </dxf>
    <dxf>
      <alignment horizontal="general" vertical="center" textRotation="0" wrapText="0" indent="0" justifyLastLine="0" shrinkToFit="0" readingOrder="0"/>
    </dxf>
    <dxf>
      <font>
        <color theme="0"/>
      </font>
    </dxf>
    <dxf>
      <font>
        <b val="0"/>
        <i val="0"/>
        <strike val="0"/>
        <condense val="0"/>
        <extend val="0"/>
        <outline val="0"/>
        <shadow val="0"/>
        <u val="none"/>
        <vertAlign val="baseline"/>
        <sz val="11"/>
        <color theme="1" tint="4.9989318521683403E-2"/>
        <name val="Calibri"/>
        <scheme val="minor"/>
      </font>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left" vertical="center" textRotation="0" wrapText="0" indent="0"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 formatCode="0"/>
      <alignment horizontal="right" vertical="center" textRotation="0" wrapText="0" indent="0" justifyLastLine="0" shrinkToFit="0" readingOrder="0"/>
    </dxf>
    <dxf>
      <font>
        <strike val="0"/>
        <outline val="0"/>
        <shadow val="0"/>
        <u val="none"/>
        <vertAlign val="baseline"/>
        <sz val="11"/>
        <color theme="1" tint="4.9989318521683403E-2"/>
        <name val="Calibri"/>
        <scheme val="minor"/>
      </font>
      <numFmt numFmtId="0" formatCode="General"/>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34" formatCode="_(&quot;$&quot;* #,##0.00_);_(&quot;$&quot;* \(#,##0.00\);_(&quot;$&quot;* &quot;-&quot;??_);_(@_)"/>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border diagonalUp="0" diagonalDown="0" outline="0">
        <left/>
        <right/>
        <top/>
        <bottom/>
      </border>
    </dxf>
    <dxf>
      <font>
        <strike val="0"/>
        <outline val="0"/>
        <shadow val="0"/>
        <u val="none"/>
        <vertAlign val="baseline"/>
        <sz val="11"/>
        <color theme="1" tint="4.9989318521683403E-2"/>
        <name val="Calibri"/>
        <scheme val="minor"/>
      </font>
      <alignment horizontal="left" vertical="center" textRotation="0" wrapText="0" indent="0" justifyLastLine="0" shrinkToFit="0" readingOrder="0"/>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theme="1" tint="4.9989318521683403E-2"/>
        <name val="Calibri"/>
        <scheme val="minor"/>
      </font>
      <alignment horizontal="left" vertical="center" textRotation="0" wrapText="0" indent="0" justifyLastLine="0" shrinkToFit="0" readingOrder="0"/>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theme="1" tint="4.9989318521683403E-2"/>
        <name val="Calibri"/>
        <scheme val="minor"/>
      </font>
      <numFmt numFmtId="19" formatCode="m/d/yyyy"/>
      <alignment horizontal="left" vertical="center" textRotation="0" wrapText="0" indent="0" justifyLastLine="0" shrinkToFit="0" readingOrder="0"/>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theme="1" tint="4.9989318521683403E-2"/>
        <name val="Calibri"/>
        <scheme val="minor"/>
      </font>
      <alignment horizontal="left" vertical="center" textRotation="0" wrapText="0" indent="0" justifyLastLine="0" shrinkToFit="0" readingOrder="0"/>
    </dxf>
    <dxf>
      <alignment horizontal="general" vertical="center" textRotation="0" wrapText="0" indent="0" justifyLastLine="0" shrinkToFit="0" readingOrder="0"/>
    </dxf>
    <dxf>
      <font>
        <color theme="0"/>
      </font>
    </dxf>
    <dxf>
      <font>
        <b val="0"/>
        <i val="0"/>
        <strike val="0"/>
        <condense val="0"/>
        <extend val="0"/>
        <outline val="0"/>
        <shadow val="0"/>
        <u val="none"/>
        <vertAlign val="baseline"/>
        <sz val="11"/>
        <color theme="1" tint="4.9989318521683403E-2"/>
        <name val="Calibri"/>
        <scheme val="minor"/>
      </font>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tint="4.9989318521683403E-2"/>
        <name val="Calibri"/>
        <scheme val="minor"/>
      </font>
      <numFmt numFmtId="1" formatCode="0"/>
      <alignment horizontal="left" vertical="center" textRotation="0" wrapText="0" indent="0" justifyLastLine="0" shrinkToFit="0" readingOrder="0"/>
    </dxf>
    <dxf>
      <font>
        <strike val="0"/>
        <outline val="0"/>
        <shadow val="0"/>
        <u val="none"/>
        <vertAlign val="baseline"/>
        <sz val="11"/>
        <color theme="1" tint="4.9989318521683403E-2"/>
        <name val="Calibri"/>
        <scheme val="minor"/>
      </font>
      <numFmt numFmtId="0" formatCode="General"/>
      <alignment horizontal="right" vertical="center" textRotation="0" wrapText="0" 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tint="4.9989318521683403E-2"/>
        <name val="Calibri"/>
        <scheme val="minor"/>
      </font>
      <numFmt numFmtId="34" formatCode="_(&quot;$&quot;* #,##0.00_);_(&quot;$&quot;* \(#,##0.00\);_(&quot;$&quot;* &quot;-&quot;??_);_(@_)"/>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alignment horizontal="right" vertical="center" textRotation="0" wrapText="0" 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theme="1" tint="4.9989318521683403E-2"/>
        <name val="Calibri"/>
        <scheme val="minor"/>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theme="1" tint="4.9989318521683403E-2"/>
        <name val="Calibri"/>
        <scheme val="minor"/>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theme="1" tint="4.9989318521683403E-2"/>
        <name val="Calibri"/>
        <scheme val="minor"/>
      </font>
      <numFmt numFmtId="19" formatCode="m/d/yyyy"/>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theme="1" tint="4.9989318521683403E-2"/>
        <name val="Calibri"/>
        <scheme val="minor"/>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tint="4.9989318521683403E-2"/>
        <name val="Calibri"/>
        <scheme val="minor"/>
      </font>
      <alignment horizontal="left" vertical="center" textRotation="0" wrapText="0" indent="0" justifyLastLine="0" shrinkToFit="0" readingOrder="0"/>
    </dxf>
    <dxf>
      <alignment horizontal="general" vertical="center" textRotation="0" wrapText="0" indent="0" justifyLastLine="0" shrinkToFit="0" readingOrder="0"/>
    </dxf>
    <dxf>
      <font>
        <color theme="0"/>
      </font>
    </dxf>
    <dxf>
      <font>
        <b val="0"/>
        <i val="0"/>
        <strike val="0"/>
        <condense val="0"/>
        <extend val="0"/>
        <outline val="0"/>
        <shadow val="0"/>
        <u val="none"/>
        <vertAlign val="baseline"/>
        <sz val="11"/>
        <color theme="1" tint="4.9989318521683403E-2"/>
        <name val="Calibri"/>
        <scheme val="minor"/>
      </font>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left" vertical="center" textRotation="0" wrapText="0" indent="0"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 formatCode="0"/>
      <alignment horizontal="right" vertical="center" textRotation="0" wrapText="0" indent="0" justifyLastLine="0" shrinkToFit="0" readingOrder="0"/>
    </dxf>
    <dxf>
      <font>
        <strike val="0"/>
        <outline val="0"/>
        <shadow val="0"/>
        <u val="none"/>
        <vertAlign val="baseline"/>
        <sz val="11"/>
        <color theme="1" tint="4.9989318521683403E-2"/>
        <name val="Calibri"/>
        <scheme val="minor"/>
      </font>
      <numFmt numFmtId="0" formatCode="General"/>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34" formatCode="_(&quot;$&quot;* #,##0.00_);_(&quot;$&quot;* \(#,##0.00\);_(&quot;$&quot;* &quot;-&quot;??_);_(@_)"/>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border diagonalUp="0" diagonalDown="0" outline="0">
        <left/>
        <right/>
        <top/>
        <bottom/>
      </border>
    </dxf>
    <dxf>
      <font>
        <strike val="0"/>
        <outline val="0"/>
        <shadow val="0"/>
        <u val="none"/>
        <vertAlign val="baseline"/>
        <sz val="11"/>
        <color theme="1" tint="4.9989318521683403E-2"/>
        <name val="Calibri"/>
        <scheme val="minor"/>
      </font>
      <alignment horizontal="left" vertical="center" textRotation="0" wrapText="0" indent="0" justifyLastLine="0" shrinkToFit="0" readingOrder="0"/>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theme="1" tint="4.9989318521683403E-2"/>
        <name val="Calibri"/>
        <scheme val="minor"/>
      </font>
      <alignment horizontal="left" vertical="center" textRotation="0" wrapText="0" indent="0" justifyLastLine="0" shrinkToFit="0" readingOrder="0"/>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theme="1" tint="4.9989318521683403E-2"/>
        <name val="Calibri"/>
        <scheme val="minor"/>
      </font>
      <numFmt numFmtId="19" formatCode="m/d/yyyy"/>
      <alignment horizontal="left" vertical="center" textRotation="0" wrapText="0" indent="0" justifyLastLine="0" shrinkToFit="0" readingOrder="0"/>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rgb="FF0D0D0D"/>
        <name val="Calibri"/>
        <scheme val="none"/>
      </font>
      <alignment horizontal="left" vertical="center" textRotation="0" wrapText="0" indent="0" justifyLastLine="0" shrinkToFit="0" readingOrder="0"/>
    </dxf>
    <dxf>
      <alignment horizontal="general" vertical="center" textRotation="0" wrapText="0" indent="0" justifyLastLine="0" shrinkToFit="0" readingOrder="0"/>
    </dxf>
    <dxf>
      <font>
        <color theme="0"/>
      </font>
    </dxf>
    <dxf>
      <font>
        <b val="0"/>
        <i val="0"/>
        <strike val="0"/>
        <condense val="0"/>
        <extend val="0"/>
        <outline val="0"/>
        <shadow val="0"/>
        <u val="none"/>
        <vertAlign val="baseline"/>
        <sz val="11"/>
        <color theme="1" tint="4.9989318521683403E-2"/>
        <name val="Calibri"/>
        <scheme val="minor"/>
      </font>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left" vertical="center" textRotation="0" wrapText="0" indent="0"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 formatCode="0"/>
      <alignment horizontal="right" vertical="center" textRotation="0" wrapText="0" indent="0" justifyLastLine="0" shrinkToFit="0" readingOrder="0"/>
    </dxf>
    <dxf>
      <font>
        <strike val="0"/>
        <outline val="0"/>
        <shadow val="0"/>
        <u val="none"/>
        <vertAlign val="baseline"/>
        <sz val="11"/>
        <color theme="1" tint="4.9989318521683403E-2"/>
        <name val="Calibri"/>
        <scheme val="minor"/>
      </font>
      <numFmt numFmtId="0" formatCode="General"/>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34" formatCode="_(&quot;$&quot;* #,##0.00_);_(&quot;$&quot;* \(#,##0.00\);_(&quot;$&quot;* &quot;-&quot;??_);_(@_)"/>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border diagonalUp="0" diagonalDown="0" outline="0">
        <left/>
        <right/>
        <top/>
        <bottom/>
      </border>
    </dxf>
    <dxf>
      <font>
        <strike val="0"/>
        <outline val="0"/>
        <shadow val="0"/>
        <u val="none"/>
        <vertAlign val="baseline"/>
        <sz val="11"/>
        <color theme="1" tint="4.9989318521683403E-2"/>
        <name val="Calibri"/>
        <scheme val="minor"/>
      </font>
      <alignment horizontal="left" vertical="center" textRotation="0" wrapText="0" indent="0" justifyLastLine="0" shrinkToFit="0" readingOrder="0"/>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theme="1" tint="4.9989318521683403E-2"/>
        <name val="Calibri"/>
        <scheme val="minor"/>
      </font>
      <alignment horizontal="left" vertical="center" textRotation="0" wrapText="0" indent="0" justifyLastLine="0" shrinkToFit="0" readingOrder="0"/>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theme="1" tint="4.9989318521683403E-2"/>
        <name val="Calibri"/>
        <scheme val="minor"/>
      </font>
      <numFmt numFmtId="19" formatCode="m/d/yyyy"/>
      <alignment horizontal="left" vertical="center" textRotation="0" wrapText="0" indent="0" justifyLastLine="0" shrinkToFit="0" readingOrder="0"/>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rgb="FF0D0D0D"/>
        <name val="Calibri"/>
        <scheme val="none"/>
      </font>
      <alignment horizontal="left" vertical="center" textRotation="0" wrapText="0" indent="0" justifyLastLine="0" shrinkToFit="0" readingOrder="0"/>
    </dxf>
    <dxf>
      <alignment horizontal="general" vertical="center" textRotation="0" wrapText="0" indent="0" justifyLastLine="0" shrinkToFit="0" readingOrder="0"/>
    </dxf>
    <dxf>
      <font>
        <color theme="0"/>
      </font>
    </dxf>
    <dxf>
      <font>
        <b val="0"/>
        <i val="0"/>
        <strike val="0"/>
        <condense val="0"/>
        <extend val="0"/>
        <outline val="0"/>
        <shadow val="0"/>
        <u val="none"/>
        <vertAlign val="baseline"/>
        <sz val="11"/>
        <color theme="1" tint="4.9989318521683403E-2"/>
        <name val="Calibri"/>
        <scheme val="minor"/>
      </font>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left" vertical="center" textRotation="0" wrapText="0" indent="0"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 formatCode="0"/>
      <alignment horizontal="right" vertical="center" textRotation="0" wrapText="0" indent="0" justifyLastLine="0" shrinkToFit="0" readingOrder="0"/>
    </dxf>
    <dxf>
      <font>
        <strike val="0"/>
        <outline val="0"/>
        <shadow val="0"/>
        <u val="none"/>
        <vertAlign val="baseline"/>
        <sz val="11"/>
        <color theme="1" tint="4.9989318521683403E-2"/>
        <name val="Calibri"/>
        <scheme val="minor"/>
      </font>
      <numFmt numFmtId="0" formatCode="General"/>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34" formatCode="_(&quot;$&quot;* #,##0.00_);_(&quot;$&quot;* \(#,##0.00\);_(&quot;$&quot;* &quot;-&quot;??_);_(@_)"/>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border diagonalUp="0" diagonalDown="0" outline="0">
        <left/>
        <right/>
        <top/>
        <bottom/>
      </border>
    </dxf>
    <dxf>
      <font>
        <strike val="0"/>
        <outline val="0"/>
        <shadow val="0"/>
        <u val="none"/>
        <vertAlign val="baseline"/>
        <sz val="11"/>
        <color theme="1" tint="4.9989318521683403E-2"/>
        <name val="Calibri"/>
        <scheme val="minor"/>
      </font>
      <alignment horizontal="left" vertical="center" textRotation="0" wrapText="0" indent="0" justifyLastLine="0" shrinkToFit="0" readingOrder="0"/>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theme="1" tint="4.9989318521683403E-2"/>
        <name val="Calibri"/>
        <scheme val="minor"/>
      </font>
      <alignment horizontal="left" vertical="center" textRotation="0" wrapText="0" indent="0" justifyLastLine="0" shrinkToFit="0" readingOrder="0"/>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theme="1" tint="4.9989318521683403E-2"/>
        <name val="Calibri"/>
        <scheme val="minor"/>
      </font>
      <numFmt numFmtId="19" formatCode="m/d/yyyy"/>
      <alignment horizontal="left" vertical="center" textRotation="0" wrapText="0" indent="0" justifyLastLine="0" shrinkToFit="0" readingOrder="0"/>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rgb="FF0D0D0D"/>
        <name val="Calibri"/>
        <scheme val="none"/>
      </font>
      <alignment horizontal="left" vertical="center" textRotation="0" wrapText="0" indent="0" justifyLastLine="0" shrinkToFit="0" readingOrder="0"/>
    </dxf>
    <dxf>
      <alignment horizontal="general" vertical="center" textRotation="0" wrapText="0" indent="0" justifyLastLine="0" shrinkToFit="0" readingOrder="0"/>
    </dxf>
    <dxf>
      <font>
        <color theme="0"/>
      </font>
    </dxf>
    <dxf>
      <font>
        <b val="0"/>
        <i val="0"/>
        <strike val="0"/>
        <condense val="0"/>
        <extend val="0"/>
        <outline val="0"/>
        <shadow val="0"/>
        <u val="none"/>
        <vertAlign val="baseline"/>
        <sz val="11"/>
        <color theme="1" tint="4.9989318521683403E-2"/>
        <name val="Calibri"/>
        <scheme val="minor"/>
      </font>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left" vertical="center" textRotation="0" wrapText="0" indent="0"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 formatCode="0"/>
      <alignment horizontal="right" vertical="center" textRotation="0" wrapText="0" indent="0" justifyLastLine="0" shrinkToFit="0" readingOrder="0"/>
    </dxf>
    <dxf>
      <font>
        <strike val="0"/>
        <outline val="0"/>
        <shadow val="0"/>
        <u val="none"/>
        <vertAlign val="baseline"/>
        <sz val="11"/>
        <color theme="1" tint="4.9989318521683403E-2"/>
        <name val="Calibri"/>
        <scheme val="minor"/>
      </font>
      <numFmt numFmtId="0" formatCode="General"/>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34" formatCode="_(&quot;$&quot;* #,##0.00_);_(&quot;$&quot;* \(#,##0.00\);_(&quot;$&quot;* &quot;-&quot;??_);_(@_)"/>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border diagonalUp="0" diagonalDown="0" outline="0">
        <left/>
        <right/>
        <top/>
        <bottom/>
      </border>
    </dxf>
    <dxf>
      <font>
        <strike val="0"/>
        <outline val="0"/>
        <shadow val="0"/>
        <u val="none"/>
        <vertAlign val="baseline"/>
        <sz val="11"/>
        <color theme="1" tint="4.9989318521683403E-2"/>
        <name val="Calibri"/>
        <scheme val="minor"/>
      </font>
      <alignment horizontal="left" vertical="center" textRotation="0" wrapText="0" indent="0" justifyLastLine="0" shrinkToFit="0" readingOrder="0"/>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theme="1" tint="4.9989318521683403E-2"/>
        <name val="Calibri"/>
        <scheme val="minor"/>
      </font>
      <alignment horizontal="left" vertical="center" textRotation="0" wrapText="0" indent="0" justifyLastLine="0" shrinkToFit="0" readingOrder="0"/>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theme="1" tint="4.9989318521683403E-2"/>
        <name val="Calibri"/>
        <scheme val="minor"/>
      </font>
      <numFmt numFmtId="19" formatCode="m/d/yyyy"/>
      <alignment horizontal="left" vertical="center" textRotation="0" wrapText="0" indent="0" justifyLastLine="0" shrinkToFit="0" readingOrder="0"/>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rgb="FF0D0D0D"/>
        <name val="Calibri"/>
        <scheme val="none"/>
      </font>
      <alignment horizontal="left" vertical="center" textRotation="0" wrapText="0" indent="0" justifyLastLine="0" shrinkToFit="0" readingOrder="0"/>
    </dxf>
    <dxf>
      <alignment horizontal="general" vertical="center" textRotation="0" wrapText="0" indent="0" justifyLastLine="0" shrinkToFit="0" readingOrder="0"/>
    </dxf>
    <dxf>
      <font>
        <color theme="0"/>
      </font>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0" formatCode="General"/>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0" formatCode="General"/>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0" formatCode="General"/>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0" formatCode="General"/>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 formatCode="0"/>
      <alignment horizontal="right" vertical="center" textRotation="0" wrapText="0" indent="0" justifyLastLine="0" shrinkToFit="0" readingOrder="0"/>
    </dxf>
    <dxf>
      <font>
        <strike val="0"/>
        <outline val="0"/>
        <shadow val="0"/>
        <u val="none"/>
        <vertAlign val="baseline"/>
        <sz val="11"/>
        <color theme="1" tint="4.9989318521683403E-2"/>
        <name val="Calibri"/>
        <scheme val="minor"/>
      </font>
      <numFmt numFmtId="0" formatCode="General"/>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tint="4.9989318521683403E-2"/>
        <name val="Calibri"/>
        <scheme val="minor"/>
      </font>
      <numFmt numFmtId="164" formatCode="&quot;$&quot;#,##0.00"/>
      <alignment horizontal="center" vertical="center" textRotation="0" wrapText="0" indent="0"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tint="4.9989318521683403E-2"/>
        <name val="Calibri"/>
        <scheme val="minor"/>
      </font>
      <numFmt numFmtId="164" formatCode="&quot;$&quot;#,##0.00"/>
      <alignment horizontal="center" vertical="center" textRotation="0" wrapText="0" indent="0"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border diagonalUp="0" diagonalDown="0" outline="0">
        <left/>
        <right/>
        <top/>
        <bottom/>
      </border>
    </dxf>
    <dxf>
      <font>
        <strike val="0"/>
        <outline val="0"/>
        <shadow val="0"/>
        <u val="none"/>
        <vertAlign val="baseline"/>
        <sz val="11"/>
        <color theme="1" tint="4.9989318521683403E-2"/>
        <name val="Calibri"/>
        <scheme val="minor"/>
      </font>
      <alignment horizontal="left" vertical="center" textRotation="0" wrapText="0" indent="0" justifyLastLine="0" shrinkToFit="0" readingOrder="0"/>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theme="1" tint="4.9989318521683403E-2"/>
        <name val="Calibri"/>
        <scheme val="minor"/>
      </font>
      <alignment horizontal="left" vertical="center" textRotation="0" wrapText="0" indent="0" justifyLastLine="0" shrinkToFit="0" readingOrder="0"/>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theme="1" tint="4.9989318521683403E-2"/>
        <name val="Calibri"/>
        <scheme val="minor"/>
      </font>
      <numFmt numFmtId="19" formatCode="m/d/yyyy"/>
      <alignment horizontal="left" vertical="center" textRotation="0" wrapText="0" indent="0" justifyLastLine="0" shrinkToFit="0" readingOrder="0"/>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rgb="FF0D0D0D"/>
        <name val="Calibri"/>
        <scheme val="none"/>
      </font>
      <alignment horizontal="left" vertical="center" textRotation="0" wrapText="0" indent="0" justifyLastLine="0" shrinkToFit="0" readingOrder="0"/>
    </dxf>
    <dxf>
      <alignment horizontal="general" vertical="center" textRotation="0" wrapText="0" indent="0" justifyLastLine="0" shrinkToFit="0" readingOrder="0"/>
    </dxf>
    <dxf>
      <font>
        <color theme="0"/>
      </font>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 formatCode="0"/>
      <alignment horizontal="right" vertical="center" textRotation="0" wrapText="0" indent="0" justifyLastLine="0" shrinkToFit="0" readingOrder="0"/>
    </dxf>
    <dxf>
      <font>
        <strike val="0"/>
        <outline val="0"/>
        <shadow val="0"/>
        <u val="none"/>
        <vertAlign val="baseline"/>
        <sz val="11"/>
        <color theme="1" tint="4.9989318521683403E-2"/>
        <name val="Calibri"/>
        <scheme val="minor"/>
      </font>
      <numFmt numFmtId="0" formatCode="General"/>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tint="4.9989318521683403E-2"/>
        <name val="Calibri"/>
        <scheme val="minor"/>
      </font>
      <numFmt numFmtId="164" formatCode="&quot;$&quot;#,##0.00"/>
      <alignment horizontal="center" vertical="center" textRotation="0" wrapText="0" indent="0"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tint="4.9989318521683403E-2"/>
        <name val="Calibri"/>
        <scheme val="minor"/>
      </font>
      <numFmt numFmtId="164" formatCode="&quot;$&quot;#,##0.00"/>
      <alignment horizontal="center" vertical="center" textRotation="0" wrapText="0" indent="0"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border diagonalUp="0" diagonalDown="0" outline="0">
        <left/>
        <right/>
        <top/>
        <bottom/>
      </border>
    </dxf>
    <dxf>
      <font>
        <strike val="0"/>
        <outline val="0"/>
        <shadow val="0"/>
        <u val="none"/>
        <vertAlign val="baseline"/>
        <sz val="11"/>
        <color theme="1" tint="4.9989318521683403E-2"/>
        <name val="Calibri"/>
        <scheme val="minor"/>
      </font>
      <alignment horizontal="left" vertical="center" textRotation="0" wrapText="0" indent="0" justifyLastLine="0" shrinkToFit="0" readingOrder="0"/>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theme="1" tint="4.9989318521683403E-2"/>
        <name val="Calibri"/>
        <scheme val="minor"/>
      </font>
      <alignment horizontal="left" vertical="center" textRotation="0" wrapText="0" indent="0" justifyLastLine="0" shrinkToFit="0" readingOrder="0"/>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theme="1" tint="4.9989318521683403E-2"/>
        <name val="Calibri"/>
        <scheme val="minor"/>
      </font>
      <numFmt numFmtId="19" formatCode="m/d/yyyy"/>
      <alignment horizontal="left" vertical="center" textRotation="0" wrapText="0" indent="0" justifyLastLine="0" shrinkToFit="0" readingOrder="0"/>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rgb="FF0D0D0D"/>
        <name val="Calibri"/>
        <scheme val="none"/>
      </font>
      <alignment horizontal="left" vertical="center" textRotation="0" wrapText="0" indent="0" justifyLastLine="0" shrinkToFit="0" readingOrder="0"/>
    </dxf>
    <dxf>
      <alignment horizontal="general" vertical="center" textRotation="0" wrapText="0" indent="0" justifyLastLine="0" shrinkToFit="0" readingOrder="0"/>
    </dxf>
    <dxf>
      <font>
        <color theme="0"/>
      </font>
    </dxf>
    <dxf>
      <font>
        <color theme="0"/>
      </font>
    </dxf>
    <dxf>
      <font>
        <color theme="0"/>
      </font>
    </dxf>
    <dxf>
      <font>
        <b val="0"/>
        <i val="0"/>
        <strike val="0"/>
        <condense val="0"/>
        <extend val="0"/>
        <outline val="0"/>
        <shadow val="0"/>
        <u val="none"/>
        <vertAlign val="baseline"/>
        <sz val="11"/>
        <color theme="1" tint="4.9989318521683403E-2"/>
        <name val="Calibri"/>
        <scheme val="minor"/>
      </font>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left" vertical="center" textRotation="0" wrapText="0" indent="0"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 formatCode="0"/>
      <alignment horizontal="right" vertical="center" textRotation="0" wrapText="0" indent="0" justifyLastLine="0" shrinkToFit="0" readingOrder="0"/>
    </dxf>
    <dxf>
      <font>
        <strike val="0"/>
        <outline val="0"/>
        <shadow val="0"/>
        <u val="none"/>
        <vertAlign val="baseline"/>
        <sz val="11"/>
        <color theme="1" tint="4.9989318521683403E-2"/>
        <name val="Calibri"/>
        <scheme val="minor"/>
      </font>
      <numFmt numFmtId="0" formatCode="General"/>
      <alignment horizontal="righ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dxf>
    <dxf>
      <font>
        <strike val="0"/>
        <outline val="0"/>
        <shadow val="0"/>
        <u val="none"/>
        <vertAlign val="baseline"/>
        <sz val="11"/>
        <color theme="1" tint="4.9989318521683403E-2"/>
        <name val="Calibri"/>
        <scheme val="minor"/>
      </font>
      <numFmt numFmtId="164" formatCode="&quot;$&quot;#,##0.00"/>
      <alignment horizontal="right" vertical="center" textRotation="0" wrapText="0"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border diagonalUp="0" diagonalDown="0" outline="0">
        <left/>
        <right/>
        <top/>
        <bottom/>
      </border>
    </dxf>
    <dxf>
      <font>
        <strike val="0"/>
        <outline val="0"/>
        <shadow val="0"/>
        <u val="none"/>
        <vertAlign val="baseline"/>
        <sz val="11"/>
        <color theme="1" tint="4.9989318521683403E-2"/>
        <name val="Calibri"/>
        <scheme val="minor"/>
      </font>
      <alignment horizontal="left" vertical="center" textRotation="0" wrapText="0" indent="0" justifyLastLine="0" shrinkToFit="0" readingOrder="0"/>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theme="1" tint="4.9989318521683403E-2"/>
        <name val="Calibri"/>
        <scheme val="minor"/>
      </font>
      <alignment horizontal="left" vertical="center" textRotation="0" wrapText="0" indent="0" justifyLastLine="0" shrinkToFit="0" readingOrder="0"/>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theme="1" tint="4.9989318521683403E-2"/>
        <name val="Calibri"/>
        <scheme val="minor"/>
      </font>
      <numFmt numFmtId="19" formatCode="m/d/yyyy"/>
      <alignment horizontal="left" vertical="center" textRotation="0" wrapText="0" indent="0" justifyLastLine="0" shrinkToFit="0" readingOrder="0"/>
    </dxf>
    <dxf>
      <font>
        <b val="0"/>
        <i val="0"/>
        <strike val="0"/>
        <condense val="0"/>
        <extend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theme="1" tint="4.9989318521683403E-2"/>
        <name val="Calibri"/>
        <scheme val="minor"/>
      </font>
      <alignment horizontal="left" vertical="center" textRotation="0" wrapText="0" indent="0" justifyLastLine="0" shrinkToFit="0" readingOrder="0"/>
    </dxf>
    <dxf>
      <font>
        <strike val="0"/>
        <outline val="0"/>
        <shadow val="0"/>
        <u val="none"/>
        <vertAlign val="baseline"/>
        <sz val="11"/>
        <color rgb="FF0D0D0D"/>
        <name val="Calibri"/>
        <scheme val="none"/>
      </font>
      <alignment horizontal="left" vertical="center" textRotation="0" wrapText="0" indent="0" justifyLastLine="0" shrinkToFit="0" readingOrder="0"/>
    </dxf>
    <dxf>
      <alignment horizontal="general" vertical="center" textRotation="0" wrapText="0" indent="0" justifyLastLine="0" shrinkToFit="0" readingOrder="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val="0"/>
        <i val="0"/>
        <sz val="14"/>
        <color theme="5"/>
        <name val="Cambria"/>
        <scheme val="major"/>
      </font>
      <fill>
        <patternFill patternType="none">
          <bgColor auto="1"/>
        </patternFill>
      </fill>
      <border diagonalUp="0" diagonalDown="0">
        <left/>
        <right/>
        <top/>
        <bottom/>
        <vertical/>
        <horizontal/>
      </border>
    </dxf>
    <dxf>
      <font>
        <b val="0"/>
        <i val="0"/>
        <sz val="9"/>
        <color theme="1" tint="0.499984740745262"/>
        <name val="Cambria"/>
        <scheme val="major"/>
      </font>
      <border diagonalUp="0" diagonalDown="0">
        <left/>
        <right/>
        <top/>
        <bottom/>
        <vertical/>
        <horizontal/>
      </border>
    </dxf>
    <dxf>
      <font>
        <b/>
        <i val="0"/>
        <color theme="1" tint="4.9989318521683403E-2"/>
      </font>
      <border>
        <top style="thin">
          <color theme="4"/>
        </top>
      </border>
    </dxf>
    <dxf>
      <font>
        <b val="0"/>
        <i val="0"/>
        <color theme="5"/>
      </font>
      <border diagonalUp="0" diagonalDown="0">
        <left/>
        <right/>
        <top/>
        <bottom style="thin">
          <color theme="4"/>
        </bottom>
        <vertical/>
        <horizontal/>
      </border>
    </dxf>
    <dxf>
      <font>
        <b val="0"/>
        <i val="0"/>
        <color theme="1" tint="4.9989318521683403E-2"/>
      </font>
      <border diagonalUp="0" diagonalDown="0">
        <left/>
        <right/>
        <top/>
        <bottom/>
        <vertical/>
        <horizontal/>
      </border>
    </dxf>
    <dxf>
      <font>
        <b val="0"/>
        <i val="0"/>
        <sz val="14"/>
        <color theme="5"/>
        <name val="Cambria"/>
        <scheme val="major"/>
      </font>
      <border diagonalUp="0" diagonalDown="0">
        <left/>
        <right/>
        <top/>
        <bottom/>
        <vertical/>
        <horizontal/>
      </border>
    </dxf>
    <dxf>
      <font>
        <color theme="1"/>
      </font>
      <border diagonalUp="0" diagonalDown="0">
        <left/>
        <right/>
        <top/>
        <bottom/>
        <vertical/>
        <horizontal/>
      </border>
    </dxf>
    <dxf>
      <font>
        <b val="0"/>
        <i val="0"/>
        <color theme="1" tint="4.9989318521683403E-2"/>
      </font>
      <fill>
        <patternFill>
          <bgColor theme="0" tint="-4.9989318521683403E-2"/>
        </patternFill>
      </fill>
    </dxf>
    <dxf>
      <font>
        <b val="0"/>
        <i val="0"/>
        <color theme="1" tint="4.9989318521683403E-2"/>
      </font>
      <fill>
        <patternFill>
          <bgColor theme="2"/>
        </patternFill>
      </fill>
      <border diagonalUp="0" diagonalDown="0">
        <left/>
        <right/>
        <top/>
        <bottom/>
        <vertical/>
        <horizontal/>
      </border>
    </dxf>
    <dxf>
      <font>
        <b val="0"/>
        <i val="0"/>
        <color theme="4"/>
      </font>
      <fill>
        <patternFill patternType="none">
          <bgColor auto="1"/>
        </patternFill>
      </fill>
      <border diagonalUp="0" diagonalDown="0">
        <left/>
        <right/>
        <top style="thin">
          <color theme="2"/>
        </top>
        <bottom style="thin">
          <color theme="2"/>
        </bottom>
        <vertical/>
        <horizontal/>
      </border>
    </dxf>
    <dxf>
      <font>
        <b val="0"/>
        <i val="0"/>
        <color theme="1" tint="4.9989318521683403E-2"/>
      </font>
      <fill>
        <patternFill patternType="solid">
          <fgColor theme="0" tint="-0.14996795556505021"/>
          <bgColor theme="2"/>
        </patternFill>
      </fill>
      <border diagonalUp="0" diagonalDown="0">
        <left/>
        <right/>
        <top/>
        <bottom/>
        <vertical/>
        <horizontal/>
      </border>
    </dxf>
    <dxf>
      <font>
        <b/>
        <i val="0"/>
        <color theme="4"/>
      </font>
      <fill>
        <patternFill patternType="none">
          <fgColor indexed="64"/>
          <bgColor auto="1"/>
        </patternFill>
      </fill>
      <border diagonalUp="0" diagonalDown="0">
        <left/>
        <right/>
        <top style="medium">
          <color theme="2"/>
        </top>
        <bottom style="medium">
          <color theme="2"/>
        </bottom>
        <vertical/>
        <horizontal/>
      </border>
    </dxf>
    <dxf>
      <font>
        <b val="0"/>
        <i val="0"/>
        <color theme="5"/>
      </font>
      <fill>
        <patternFill patternType="none">
          <fgColor indexed="64"/>
          <bgColor auto="1"/>
        </patternFill>
      </fill>
      <border diagonalUp="0" diagonalDown="0">
        <left/>
        <right/>
        <top/>
        <bottom/>
        <vertical/>
        <horizontal/>
      </border>
    </dxf>
    <dxf>
      <font>
        <b val="0"/>
        <i val="0"/>
        <color theme="1" tint="4.9989318521683403E-2"/>
      </font>
      <border diagonalUp="0" diagonalDown="0">
        <left/>
        <right/>
        <top/>
        <bottom/>
        <vertical/>
        <horizontal/>
      </border>
    </dxf>
  </dxfs>
  <tableStyles count="4" defaultTableStyle="Forecast aging report table" defaultPivotStyle="Forecast aging report PivotTable">
    <tableStyle name="Forecast aging report PivotTable" table="0" count="7">
      <tableStyleElement type="wholeTable" dxfId="382"/>
      <tableStyleElement type="headerRow" dxfId="381"/>
      <tableStyleElement type="totalRow" dxfId="380"/>
      <tableStyleElement type="firstColumnStripe" dxfId="379"/>
      <tableStyleElement type="firstSubtotalRow" dxfId="378"/>
      <tableStyleElement type="firstRowSubheading" dxfId="377"/>
      <tableStyleElement type="secondRowSubheading" dxfId="376"/>
    </tableStyle>
    <tableStyle name="Forecast aging report slicer" pivot="0" table="0" count="10">
      <tableStyleElement type="wholeTable" dxfId="375"/>
      <tableStyleElement type="headerRow" dxfId="374"/>
    </tableStyle>
    <tableStyle name="Forecast aging report table" pivot="0" count="3">
      <tableStyleElement type="wholeTable" dxfId="373"/>
      <tableStyleElement type="headerRow" dxfId="372"/>
      <tableStyleElement type="totalRow" dxfId="371"/>
    </tableStyle>
    <tableStyle name="Forecast aging report Timeline" pivot="0" table="0" count="2">
      <tableStyleElement type="wholeTable" dxfId="370"/>
      <tableStyleElement type="headerRow" dxfId="369"/>
    </tableStyle>
  </tableStyles>
  <extLst>
    <ext xmlns:x14="http://schemas.microsoft.com/office/spreadsheetml/2009/9/main" uri="{46F421CA-312F-682f-3DD2-61675219B42D}">
      <x14:dxfs count="8">
        <dxf>
          <font>
            <b val="0"/>
            <i val="0"/>
            <sz val="10"/>
            <color theme="4"/>
            <name val="Cambria"/>
            <scheme val="major"/>
          </font>
          <fill>
            <patternFill>
              <bgColor theme="0"/>
            </patternFill>
          </fill>
          <border>
            <left style="thin">
              <color theme="4"/>
            </left>
            <right style="thin">
              <color theme="4"/>
            </right>
            <top style="thin">
              <color theme="4"/>
            </top>
            <bottom style="thin">
              <color theme="4"/>
            </bottom>
          </border>
        </dxf>
        <dxf>
          <font>
            <b val="0"/>
            <i val="0"/>
            <sz val="10"/>
            <color theme="4"/>
            <name val="Cambria"/>
            <scheme val="major"/>
          </font>
          <fill>
            <patternFill>
              <bgColor theme="0"/>
            </patternFill>
          </fill>
          <border>
            <left style="thin">
              <color theme="4"/>
            </left>
            <right style="thin">
              <color theme="4"/>
            </right>
            <top style="thin">
              <color theme="4"/>
            </top>
            <bottom style="thin">
              <color theme="4"/>
            </bottom>
          </border>
        </dxf>
        <dxf>
          <font>
            <b/>
            <i val="0"/>
            <sz val="10"/>
            <color theme="0"/>
            <name val="Cambria"/>
            <scheme val="major"/>
          </font>
          <fill>
            <patternFill>
              <bgColor theme="4" tint="0.39994506668294322"/>
            </patternFill>
          </fill>
          <border>
            <left style="thin">
              <color theme="4"/>
            </left>
            <right style="thin">
              <color theme="4"/>
            </right>
            <top style="thin">
              <color theme="4"/>
            </top>
            <bottom style="thin">
              <color theme="4"/>
            </bottom>
          </border>
        </dxf>
        <dxf>
          <font>
            <b/>
            <i val="0"/>
            <sz val="10"/>
            <color theme="4"/>
            <name val="Cambria"/>
            <scheme val="major"/>
          </font>
          <fill>
            <patternFill>
              <bgColor theme="4" tint="0.39994506668294322"/>
            </patternFill>
          </fill>
          <border>
            <left style="thin">
              <color theme="4"/>
            </left>
            <right style="thin">
              <color theme="4"/>
            </right>
            <top style="thin">
              <color theme="4"/>
            </top>
            <bottom style="thin">
              <color theme="4"/>
            </bottom>
          </border>
        </dxf>
        <dxf>
          <font>
            <b val="0"/>
            <i val="0"/>
            <sz val="10"/>
            <color theme="4" tint="-0.249977111117893"/>
            <name val="Cambria"/>
            <scheme val="major"/>
          </font>
          <fill>
            <patternFill patternType="solid">
              <fgColor theme="4" tint="0.59999389629810485"/>
              <bgColor theme="4"/>
            </patternFill>
          </fill>
          <border>
            <left style="thin">
              <color theme="4"/>
            </left>
            <right style="thin">
              <color theme="4"/>
            </right>
            <top style="thin">
              <color theme="4"/>
            </top>
            <bottom style="thin">
              <color theme="4"/>
            </bottom>
            <vertical/>
            <horizontal/>
          </border>
        </dxf>
        <dxf>
          <font>
            <b/>
            <i val="0"/>
            <sz val="10"/>
            <color theme="0"/>
            <name val="Cambria"/>
            <scheme val="major"/>
          </font>
          <fill>
            <patternFill patternType="solid">
              <fgColor theme="4"/>
              <bgColor theme="4"/>
            </patternFill>
          </fill>
          <border>
            <left style="thin">
              <color theme="4"/>
            </left>
            <right style="thin">
              <color theme="4"/>
            </right>
            <top style="thin">
              <color theme="4"/>
            </top>
            <bottom style="thin">
              <color theme="4"/>
            </bottom>
            <vertical/>
            <horizontal/>
          </border>
        </dxf>
        <dxf>
          <font>
            <b val="0"/>
            <i val="0"/>
            <sz val="10"/>
            <color theme="4"/>
            <name val="Cambria"/>
            <scheme val="major"/>
          </font>
          <fill>
            <patternFill patternType="solid">
              <fgColor rgb="FFDFDFDF"/>
              <bgColor theme="0"/>
            </patternFill>
          </fill>
          <border>
            <left style="thin">
              <color theme="4"/>
            </left>
            <right style="thin">
              <color theme="4"/>
            </right>
            <top style="thin">
              <color theme="4"/>
            </top>
            <bottom style="thin">
              <color theme="4"/>
            </bottom>
            <vertical/>
            <horizontal/>
          </border>
        </dxf>
        <dxf>
          <font>
            <b/>
            <i val="0"/>
            <sz val="10"/>
            <color theme="4"/>
            <name val="Cambria"/>
            <scheme val="major"/>
          </font>
          <fill>
            <patternFill patternType="solid">
              <fgColor rgb="FFC0C0C0"/>
              <bgColor theme="0"/>
            </patternFill>
          </fill>
          <border>
            <left style="thin">
              <color theme="4"/>
            </left>
            <right style="thin">
              <color theme="4"/>
            </right>
            <top style="thin">
              <color theme="4"/>
            </top>
            <bottom style="thin">
              <color theme="4"/>
            </bottom>
            <vertical/>
            <horizontal/>
          </border>
        </dxf>
      </x14:dxfs>
    </ext>
    <ext xmlns:x14="http://schemas.microsoft.com/office/spreadsheetml/2009/9/main" uri="{EB79DEF2-80B8-43e5-95BD-54CBDDF9020C}">
      <x14:slicerStyles defaultSlicerStyle="Forecast aging report slicer">
        <x14:slicerStyle name="Forecast aging report slic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A0A4C193-F2C1-4fcb-8827-314CF55A85BB}">
      <x15:dxfs count="7">
        <dxf>
          <fill>
            <patternFill patternType="solid">
              <fgColor theme="4" tint="0.39997558519241921"/>
              <bgColor theme="4" tint="0.39997558519241921"/>
            </patternFill>
          </fill>
          <border>
            <vertical/>
            <horizontal/>
          </border>
        </dxf>
        <dxf>
          <fill>
            <patternFill patternType="solid">
              <fgColor auto="1"/>
              <bgColor theme="0" tint="-0.24994659260841701"/>
            </patternFill>
          </fill>
          <border diagonalUp="0" diagonalDown="0">
            <left/>
            <right/>
            <top/>
            <bottom/>
            <vertical/>
            <horizontal/>
          </border>
        </dxf>
        <dxf>
          <fill>
            <patternFill patternType="solid">
              <fgColor auto="1"/>
              <bgColor theme="4"/>
            </patternFill>
          </fill>
          <border diagonalUp="0" diagonalDown="0">
            <left/>
            <right/>
            <top/>
            <bottom/>
            <vertical/>
            <horizontal/>
          </border>
        </dxf>
        <dxf>
          <font>
            <b val="0"/>
            <i val="0"/>
            <sz val="9"/>
            <color theme="1" tint="0.499984740745262"/>
            <name val="Cambria"/>
            <scheme val="major"/>
          </font>
          <border>
            <left/>
            <right/>
            <top/>
            <bottom/>
            <vertical/>
            <horizontal/>
          </border>
        </dxf>
        <dxf>
          <font>
            <b val="0"/>
            <i val="0"/>
            <sz val="9"/>
            <color theme="1" tint="0.499984740745262"/>
            <name val="Cambria"/>
            <scheme val="major"/>
          </font>
          <border>
            <left/>
            <right/>
            <top/>
            <bottom/>
            <vertical/>
            <horizontal/>
          </border>
        </dxf>
        <dxf>
          <font>
            <b val="0"/>
            <i val="0"/>
            <sz val="10"/>
            <color theme="4"/>
            <name val="Cambria"/>
            <scheme val="major"/>
          </font>
          <border>
            <left/>
            <right/>
            <top/>
            <bottom/>
            <vertical/>
            <horizontal/>
          </border>
        </dxf>
        <dxf>
          <font>
            <b val="0"/>
            <i val="0"/>
            <sz val="10"/>
            <color theme="4"/>
            <name val="Cambria"/>
            <scheme val="major"/>
          </font>
          <border>
            <left/>
            <right/>
            <top/>
            <bottom/>
            <vertical/>
            <horizontal/>
          </border>
        </dxf>
      </x15:dxfs>
    </ext>
    <ext xmlns:x15="http://schemas.microsoft.com/office/spreadsheetml/2010/11/main" uri="{9260A510-F301-46a8-8635-F512D64BE5F5}">
      <x15:timelineStyles defaultTimelineStyle="Forecast aging report Timeline">
        <x15:timelineStyle name="Forecast aging report Timeline">
          <x15:timelineStyleElements>
            <x15:timelineStyleElement type="selectionLabel" dxfId="6"/>
            <x15:timelineStyleElement type="timeLevel" dxfId="5"/>
            <x15:timelineStyleElement type="periodLabel1" dxfId="4"/>
            <x15:timelineStyleElement type="periodLabel2" dxfId="3"/>
            <x15:timelineStyleElement type="selectedTimeBlock" dxfId="2"/>
            <x15:timelineStyleElement type="unselectedTimeBlock" dxfId="1"/>
            <x15:timelineStyleElement type="selectedTimeBlockSpace" dxfId="0"/>
          </x15:timelineStyleElements>
        </x15:timelineStyle>
      </x15:timelineStyles>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07/relationships/slicerCache" Target="slicerCaches/slicerCache1.xml"/><Relationship Id="rId26" Type="http://schemas.openxmlformats.org/officeDocument/2006/relationships/calcChain" Target="calcChain.xml"/><Relationship Id="rId3" Type="http://schemas.openxmlformats.org/officeDocument/2006/relationships/worksheet" Target="worksheets/sheet3.xml"/><Relationship Id="rId21" Type="http://schemas.microsoft.com/office/2007/relationships/slicerCache" Target="slicerCaches/slicerCache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1.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11/relationships/timelineCache" Target="timelineCaches/timelineCach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07/relationships/slicerCache" Target="slicerCaches/slicerCache3.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absolute">
    <xdr:from>
      <xdr:col>0</xdr:col>
      <xdr:colOff>114298</xdr:colOff>
      <xdr:row>2</xdr:row>
      <xdr:rowOff>142875</xdr:rowOff>
    </xdr:from>
    <xdr:to>
      <xdr:col>4</xdr:col>
      <xdr:colOff>565784</xdr:colOff>
      <xdr:row>7</xdr:row>
      <xdr:rowOff>152401</xdr:rowOff>
    </xdr:to>
    <xdr:sp macro="" textlink="">
      <xdr:nvSpPr>
        <xdr:cNvPr id="2" name="Rectangle 1">
          <a:extLst>
            <a:ext uri="{FF2B5EF4-FFF2-40B4-BE49-F238E27FC236}">
              <a16:creationId xmlns:a16="http://schemas.microsoft.com/office/drawing/2014/main" xmlns="" id="{00000000-0008-0000-0100-000002000000}"/>
            </a:ext>
          </a:extLst>
        </xdr:cNvPr>
        <xdr:cNvSpPr>
          <a:spLocks noTextEdit="1"/>
        </xdr:cNvSpPr>
      </xdr:nvSpPr>
      <xdr:spPr>
        <a:xfrm>
          <a:off x="114298" y="952500"/>
          <a:ext cx="5385436" cy="96202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xdr:clientData/>
  </xdr:twoCellAnchor>
  <xdr:twoCellAnchor editAs="absolute">
    <xdr:from>
      <xdr:col>7</xdr:col>
      <xdr:colOff>493395</xdr:colOff>
      <xdr:row>1</xdr:row>
      <xdr:rowOff>432435</xdr:rowOff>
    </xdr:from>
    <xdr:to>
      <xdr:col>11</xdr:col>
      <xdr:colOff>333375</xdr:colOff>
      <xdr:row>8</xdr:row>
      <xdr:rowOff>59054</xdr:rowOff>
    </xdr:to>
    <xdr:sp macro="" textlink="">
      <xdr:nvSpPr>
        <xdr:cNvPr id="3" name="Rectangle 2">
          <a:extLst>
            <a:ext uri="{FF2B5EF4-FFF2-40B4-BE49-F238E27FC236}">
              <a16:creationId xmlns:a16="http://schemas.microsoft.com/office/drawing/2014/main" xmlns="" id="{00000000-0008-0000-0100-000003000000}"/>
            </a:ext>
          </a:extLst>
        </xdr:cNvPr>
        <xdr:cNvSpPr>
          <a:spLocks noTextEdit="1"/>
        </xdr:cNvSpPr>
      </xdr:nvSpPr>
      <xdr:spPr>
        <a:xfrm>
          <a:off x="7608570" y="670560"/>
          <a:ext cx="4069080" cy="134111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114298</xdr:colOff>
      <xdr:row>2</xdr:row>
      <xdr:rowOff>142875</xdr:rowOff>
    </xdr:from>
    <xdr:to>
      <xdr:col>4</xdr:col>
      <xdr:colOff>632459</xdr:colOff>
      <xdr:row>7</xdr:row>
      <xdr:rowOff>152401</xdr:rowOff>
    </xdr:to>
    <xdr:sp macro="" textlink="">
      <xdr:nvSpPr>
        <xdr:cNvPr id="2" name="Rectangle 1">
          <a:extLst>
            <a:ext uri="{FF2B5EF4-FFF2-40B4-BE49-F238E27FC236}">
              <a16:creationId xmlns:a16="http://schemas.microsoft.com/office/drawing/2014/main" xmlns="" id="{00000000-0008-0000-0B00-000002000000}"/>
            </a:ext>
          </a:extLst>
        </xdr:cNvPr>
        <xdr:cNvSpPr>
          <a:spLocks noTextEdit="1"/>
        </xdr:cNvSpPr>
      </xdr:nvSpPr>
      <xdr:spPr>
        <a:xfrm>
          <a:off x="114298" y="952500"/>
          <a:ext cx="5385436" cy="96202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xdr:clientData/>
  </xdr:twoCellAnchor>
  <xdr:twoCellAnchor editAs="absolute">
    <xdr:from>
      <xdr:col>6</xdr:col>
      <xdr:colOff>941070</xdr:colOff>
      <xdr:row>1</xdr:row>
      <xdr:rowOff>432435</xdr:rowOff>
    </xdr:from>
    <xdr:to>
      <xdr:col>11</xdr:col>
      <xdr:colOff>114300</xdr:colOff>
      <xdr:row>8</xdr:row>
      <xdr:rowOff>59054</xdr:rowOff>
    </xdr:to>
    <xdr:sp macro="" textlink="">
      <xdr:nvSpPr>
        <xdr:cNvPr id="3" name="Rectangle 2">
          <a:extLst>
            <a:ext uri="{FF2B5EF4-FFF2-40B4-BE49-F238E27FC236}">
              <a16:creationId xmlns:a16="http://schemas.microsoft.com/office/drawing/2014/main" xmlns="" id="{00000000-0008-0000-0B00-000003000000}"/>
            </a:ext>
          </a:extLst>
        </xdr:cNvPr>
        <xdr:cNvSpPr>
          <a:spLocks noTextEdit="1"/>
        </xdr:cNvSpPr>
      </xdr:nvSpPr>
      <xdr:spPr>
        <a:xfrm>
          <a:off x="7608570" y="670560"/>
          <a:ext cx="4069080" cy="134111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209550</xdr:colOff>
      <xdr:row>10</xdr:row>
      <xdr:rowOff>114300</xdr:rowOff>
    </xdr:to>
    <mc:AlternateContent xmlns:mc="http://schemas.openxmlformats.org/markup-compatibility/2006">
      <mc:Choice xmlns:tsle="http://schemas.microsoft.com/office/drawing/2012/timeslicer" xmlns="" Requires="tsle">
        <xdr:graphicFrame macro="">
          <xdr:nvGraphicFramePr>
            <xdr:cNvPr id="6" name="Due Date" descr="Click a year in the timeline to filter your report by that year. Or switch the filter options from Years to Quarters, Months, or Days for more filtering choices. " title="Timeline Slicer">
              <a:extLst>
                <a:ext uri="{FF2B5EF4-FFF2-40B4-BE49-F238E27FC236}">
                  <a16:creationId xmlns:a16="http://schemas.microsoft.com/office/drawing/2014/main" id="{00000000-0008-0000-0C00-000006000000}"/>
                </a:ext>
              </a:extLst>
            </xdr:cNvPr>
            <xdr:cNvGraphicFramePr/>
          </xdr:nvGraphicFramePr>
          <xdr:xfrm>
            <a:off x="0" y="0"/>
            <a:ext cx="0" cy="0"/>
          </xdr:xfrm>
          <a:graphic>
            <a:graphicData uri="http://schemas.microsoft.com/office/drawing/2012/timeslicer">
              <tsle:timeslicer name="Due Date"/>
            </a:graphicData>
          </a:graphic>
        </xdr:graphicFrame>
      </mc:Choice>
      <mc:Fallback>
        <xdr:sp macro="" textlink="">
          <xdr:nvSpPr>
            <xdr:cNvPr id="2" name="Rectangle 1"/>
            <xdr:cNvSpPr>
              <a:spLocks noTextEdit="1"/>
            </xdr:cNvSpPr>
          </xdr:nvSpPr>
          <xdr:spPr>
            <a:xfrm>
              <a:off x="114300" y="952500"/>
              <a:ext cx="1828800" cy="1447800"/>
            </a:xfrm>
            <a:prstGeom prst="rect">
              <a:avLst/>
            </a:prstGeom>
            <a:solidFill>
              <a:prstClr val="white"/>
            </a:solidFill>
            <a:ln w="1">
              <a:solidFill>
                <a:prstClr val="green"/>
              </a:solidFill>
            </a:ln>
          </xdr:spPr>
          <xdr:txBody>
            <a:bodyPr vertOverflow="clip" horzOverflow="clip"/>
            <a:lstStyle/>
            <a:p>
              <a:r>
                <a:rPr lang="en-US" sz="1100"/>
                <a:t>Timeline: Works in Excel 2013 or higher. Do not move or resize.</a:t>
              </a:r>
            </a:p>
          </xdr:txBody>
        </xdr:sp>
      </mc:Fallback>
    </mc:AlternateContent>
    <xdr:clientData/>
  </xdr:twoCellAnchor>
  <xdr:twoCellAnchor editAs="oneCell">
    <xdr:from>
      <xdr:col>0</xdr:col>
      <xdr:colOff>114299</xdr:colOff>
      <xdr:row>11</xdr:row>
      <xdr:rowOff>1</xdr:rowOff>
    </xdr:from>
    <xdr:to>
      <xdr:col>4</xdr:col>
      <xdr:colOff>914399</xdr:colOff>
      <xdr:row>16</xdr:row>
      <xdr:rowOff>19050</xdr:rowOff>
    </xdr:to>
    <mc:AlternateContent xmlns:mc="http://schemas.openxmlformats.org/markup-compatibility/2006" xmlns:a14="http://schemas.microsoft.com/office/drawing/2010/main">
      <mc:Choice Requires="a14">
        <xdr:graphicFrame macro="">
          <xdr:nvGraphicFramePr>
            <xdr:cNvPr id="8" name="Customer 1" descr="Click a Customer in the list to filter the report by your selection. To select multiple customers, hold the Ctrl key. " title="Customer Slicer">
              <a:extLst>
                <a:ext uri="{FF2B5EF4-FFF2-40B4-BE49-F238E27FC236}">
                  <a16:creationId xmlns:a16="http://schemas.microsoft.com/office/drawing/2014/main" xmlns="" id="{00000000-0008-0000-0C00-000008000000}"/>
                </a:ext>
              </a:extLst>
            </xdr:cNvPr>
            <xdr:cNvGraphicFramePr/>
          </xdr:nvGraphicFramePr>
          <xdr:xfrm>
            <a:off x="0" y="0"/>
            <a:ext cx="0" cy="0"/>
          </xdr:xfrm>
          <a:graphic>
            <a:graphicData uri="http://schemas.microsoft.com/office/drawing/2010/slicer">
              <sle:slicer xmlns:sle="http://schemas.microsoft.com/office/drawing/2010/slicer" name="Customer 1"/>
            </a:graphicData>
          </a:graphic>
        </xdr:graphicFrame>
      </mc:Choice>
      <mc:Fallback xmlns="">
        <xdr:sp macro="" textlink="">
          <xdr:nvSpPr>
            <xdr:cNvPr id="0" name=""/>
            <xdr:cNvSpPr>
              <a:spLocks noTextEdit="1"/>
            </xdr:cNvSpPr>
          </xdr:nvSpPr>
          <xdr:spPr>
            <a:xfrm>
              <a:off x="114299" y="2476501"/>
              <a:ext cx="5972175" cy="97154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114298</xdr:colOff>
      <xdr:row>2</xdr:row>
      <xdr:rowOff>142875</xdr:rowOff>
    </xdr:from>
    <xdr:to>
      <xdr:col>4</xdr:col>
      <xdr:colOff>508634</xdr:colOff>
      <xdr:row>7</xdr:row>
      <xdr:rowOff>152401</xdr:rowOff>
    </xdr:to>
    <xdr:sp macro="" textlink="">
      <xdr:nvSpPr>
        <xdr:cNvPr id="2" name="Rectangle 1">
          <a:extLst>
            <a:ext uri="{FF2B5EF4-FFF2-40B4-BE49-F238E27FC236}">
              <a16:creationId xmlns:a16="http://schemas.microsoft.com/office/drawing/2014/main" xmlns="" id="{00000000-0008-0000-0200-000002000000}"/>
            </a:ext>
          </a:extLst>
        </xdr:cNvPr>
        <xdr:cNvSpPr>
          <a:spLocks noTextEdit="1"/>
        </xdr:cNvSpPr>
      </xdr:nvSpPr>
      <xdr:spPr>
        <a:xfrm>
          <a:off x="114298" y="952500"/>
          <a:ext cx="5385436" cy="96202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xdr:clientData/>
  </xdr:twoCellAnchor>
  <xdr:twoCellAnchor editAs="absolute">
    <xdr:from>
      <xdr:col>7</xdr:col>
      <xdr:colOff>436245</xdr:colOff>
      <xdr:row>1</xdr:row>
      <xdr:rowOff>432435</xdr:rowOff>
    </xdr:from>
    <xdr:to>
      <xdr:col>11</xdr:col>
      <xdr:colOff>276225</xdr:colOff>
      <xdr:row>8</xdr:row>
      <xdr:rowOff>59054</xdr:rowOff>
    </xdr:to>
    <xdr:sp macro="" textlink="">
      <xdr:nvSpPr>
        <xdr:cNvPr id="3" name="Rectangle 2">
          <a:extLst>
            <a:ext uri="{FF2B5EF4-FFF2-40B4-BE49-F238E27FC236}">
              <a16:creationId xmlns:a16="http://schemas.microsoft.com/office/drawing/2014/main" xmlns="" id="{00000000-0008-0000-0200-000003000000}"/>
            </a:ext>
          </a:extLst>
        </xdr:cNvPr>
        <xdr:cNvSpPr>
          <a:spLocks noTextEdit="1"/>
        </xdr:cNvSpPr>
      </xdr:nvSpPr>
      <xdr:spPr>
        <a:xfrm>
          <a:off x="7608570" y="670560"/>
          <a:ext cx="4069080" cy="134111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114298</xdr:colOff>
      <xdr:row>2</xdr:row>
      <xdr:rowOff>142875</xdr:rowOff>
    </xdr:from>
    <xdr:to>
      <xdr:col>4</xdr:col>
      <xdr:colOff>765809</xdr:colOff>
      <xdr:row>7</xdr:row>
      <xdr:rowOff>152401</xdr:rowOff>
    </xdr:to>
    <xdr:sp macro="" textlink="">
      <xdr:nvSpPr>
        <xdr:cNvPr id="2" name="Rectangle 1">
          <a:extLst>
            <a:ext uri="{FF2B5EF4-FFF2-40B4-BE49-F238E27FC236}">
              <a16:creationId xmlns:a16="http://schemas.microsoft.com/office/drawing/2014/main" xmlns="" id="{00000000-0008-0000-0300-000002000000}"/>
            </a:ext>
          </a:extLst>
        </xdr:cNvPr>
        <xdr:cNvSpPr>
          <a:spLocks noTextEdit="1"/>
        </xdr:cNvSpPr>
      </xdr:nvSpPr>
      <xdr:spPr>
        <a:xfrm>
          <a:off x="114298" y="952500"/>
          <a:ext cx="5385436" cy="96202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xdr:clientData/>
  </xdr:twoCellAnchor>
  <xdr:twoCellAnchor editAs="absolute">
    <xdr:from>
      <xdr:col>6</xdr:col>
      <xdr:colOff>483870</xdr:colOff>
      <xdr:row>1</xdr:row>
      <xdr:rowOff>432435</xdr:rowOff>
    </xdr:from>
    <xdr:to>
      <xdr:col>11</xdr:col>
      <xdr:colOff>247650</xdr:colOff>
      <xdr:row>8</xdr:row>
      <xdr:rowOff>59054</xdr:rowOff>
    </xdr:to>
    <xdr:sp macro="" textlink="">
      <xdr:nvSpPr>
        <xdr:cNvPr id="3" name="Rectangle 2">
          <a:extLst>
            <a:ext uri="{FF2B5EF4-FFF2-40B4-BE49-F238E27FC236}">
              <a16:creationId xmlns:a16="http://schemas.microsoft.com/office/drawing/2014/main" xmlns="" id="{00000000-0008-0000-0300-000003000000}"/>
            </a:ext>
          </a:extLst>
        </xdr:cNvPr>
        <xdr:cNvSpPr>
          <a:spLocks noTextEdit="1"/>
        </xdr:cNvSpPr>
      </xdr:nvSpPr>
      <xdr:spPr>
        <a:xfrm>
          <a:off x="7608570" y="670560"/>
          <a:ext cx="4069080" cy="134111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114298</xdr:colOff>
      <xdr:row>2</xdr:row>
      <xdr:rowOff>142875</xdr:rowOff>
    </xdr:from>
    <xdr:to>
      <xdr:col>4</xdr:col>
      <xdr:colOff>765809</xdr:colOff>
      <xdr:row>7</xdr:row>
      <xdr:rowOff>152401</xdr:rowOff>
    </xdr:to>
    <xdr:sp macro="" textlink="">
      <xdr:nvSpPr>
        <xdr:cNvPr id="2" name="Rectangle 1">
          <a:extLst>
            <a:ext uri="{FF2B5EF4-FFF2-40B4-BE49-F238E27FC236}">
              <a16:creationId xmlns:a16="http://schemas.microsoft.com/office/drawing/2014/main" xmlns="" id="{00000000-0008-0000-0400-000002000000}"/>
            </a:ext>
          </a:extLst>
        </xdr:cNvPr>
        <xdr:cNvSpPr>
          <a:spLocks noTextEdit="1"/>
        </xdr:cNvSpPr>
      </xdr:nvSpPr>
      <xdr:spPr>
        <a:xfrm>
          <a:off x="114298" y="952500"/>
          <a:ext cx="5385436" cy="96202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xdr:clientData/>
  </xdr:twoCellAnchor>
  <xdr:twoCellAnchor editAs="absolute">
    <xdr:from>
      <xdr:col>6</xdr:col>
      <xdr:colOff>483870</xdr:colOff>
      <xdr:row>1</xdr:row>
      <xdr:rowOff>432435</xdr:rowOff>
    </xdr:from>
    <xdr:to>
      <xdr:col>11</xdr:col>
      <xdr:colOff>247650</xdr:colOff>
      <xdr:row>8</xdr:row>
      <xdr:rowOff>59054</xdr:rowOff>
    </xdr:to>
    <xdr:sp macro="" textlink="">
      <xdr:nvSpPr>
        <xdr:cNvPr id="3" name="Rectangle 2">
          <a:extLst>
            <a:ext uri="{FF2B5EF4-FFF2-40B4-BE49-F238E27FC236}">
              <a16:creationId xmlns:a16="http://schemas.microsoft.com/office/drawing/2014/main" xmlns="" id="{00000000-0008-0000-0400-000003000000}"/>
            </a:ext>
          </a:extLst>
        </xdr:cNvPr>
        <xdr:cNvSpPr>
          <a:spLocks noTextEdit="1"/>
        </xdr:cNvSpPr>
      </xdr:nvSpPr>
      <xdr:spPr>
        <a:xfrm>
          <a:off x="7608570" y="670560"/>
          <a:ext cx="4069080" cy="134111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114298</xdr:colOff>
      <xdr:row>2</xdr:row>
      <xdr:rowOff>142875</xdr:rowOff>
    </xdr:from>
    <xdr:to>
      <xdr:col>4</xdr:col>
      <xdr:colOff>765809</xdr:colOff>
      <xdr:row>7</xdr:row>
      <xdr:rowOff>152401</xdr:rowOff>
    </xdr:to>
    <xdr:sp macro="" textlink="">
      <xdr:nvSpPr>
        <xdr:cNvPr id="2" name="Rectangle 1">
          <a:extLst>
            <a:ext uri="{FF2B5EF4-FFF2-40B4-BE49-F238E27FC236}">
              <a16:creationId xmlns:a16="http://schemas.microsoft.com/office/drawing/2014/main" xmlns="" id="{00000000-0008-0000-0500-000002000000}"/>
            </a:ext>
          </a:extLst>
        </xdr:cNvPr>
        <xdr:cNvSpPr>
          <a:spLocks noTextEdit="1"/>
        </xdr:cNvSpPr>
      </xdr:nvSpPr>
      <xdr:spPr>
        <a:xfrm>
          <a:off x="114298" y="952500"/>
          <a:ext cx="5385436" cy="96202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xdr:clientData/>
  </xdr:twoCellAnchor>
  <xdr:twoCellAnchor editAs="absolute">
    <xdr:from>
      <xdr:col>6</xdr:col>
      <xdr:colOff>483870</xdr:colOff>
      <xdr:row>1</xdr:row>
      <xdr:rowOff>432435</xdr:rowOff>
    </xdr:from>
    <xdr:to>
      <xdr:col>11</xdr:col>
      <xdr:colOff>247650</xdr:colOff>
      <xdr:row>8</xdr:row>
      <xdr:rowOff>59054</xdr:rowOff>
    </xdr:to>
    <xdr:sp macro="" textlink="">
      <xdr:nvSpPr>
        <xdr:cNvPr id="3" name="Rectangle 2">
          <a:extLst>
            <a:ext uri="{FF2B5EF4-FFF2-40B4-BE49-F238E27FC236}">
              <a16:creationId xmlns:a16="http://schemas.microsoft.com/office/drawing/2014/main" xmlns="" id="{00000000-0008-0000-0500-000003000000}"/>
            </a:ext>
          </a:extLst>
        </xdr:cNvPr>
        <xdr:cNvSpPr>
          <a:spLocks noTextEdit="1"/>
        </xdr:cNvSpPr>
      </xdr:nvSpPr>
      <xdr:spPr>
        <a:xfrm>
          <a:off x="7608570" y="670560"/>
          <a:ext cx="4069080" cy="134111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114298</xdr:colOff>
      <xdr:row>2</xdr:row>
      <xdr:rowOff>142875</xdr:rowOff>
    </xdr:from>
    <xdr:to>
      <xdr:col>4</xdr:col>
      <xdr:colOff>765809</xdr:colOff>
      <xdr:row>7</xdr:row>
      <xdr:rowOff>152401</xdr:rowOff>
    </xdr:to>
    <xdr:sp macro="" textlink="">
      <xdr:nvSpPr>
        <xdr:cNvPr id="2" name="Rectangle 1">
          <a:extLst>
            <a:ext uri="{FF2B5EF4-FFF2-40B4-BE49-F238E27FC236}">
              <a16:creationId xmlns:a16="http://schemas.microsoft.com/office/drawing/2014/main" xmlns="" id="{00000000-0008-0000-0600-000002000000}"/>
            </a:ext>
          </a:extLst>
        </xdr:cNvPr>
        <xdr:cNvSpPr>
          <a:spLocks noTextEdit="1"/>
        </xdr:cNvSpPr>
      </xdr:nvSpPr>
      <xdr:spPr>
        <a:xfrm>
          <a:off x="114298" y="952500"/>
          <a:ext cx="5385436" cy="96202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xdr:clientData/>
  </xdr:twoCellAnchor>
  <xdr:twoCellAnchor editAs="absolute">
    <xdr:from>
      <xdr:col>6</xdr:col>
      <xdr:colOff>483870</xdr:colOff>
      <xdr:row>1</xdr:row>
      <xdr:rowOff>432435</xdr:rowOff>
    </xdr:from>
    <xdr:to>
      <xdr:col>11</xdr:col>
      <xdr:colOff>247650</xdr:colOff>
      <xdr:row>8</xdr:row>
      <xdr:rowOff>59054</xdr:rowOff>
    </xdr:to>
    <xdr:sp macro="" textlink="">
      <xdr:nvSpPr>
        <xdr:cNvPr id="3" name="Rectangle 2">
          <a:extLst>
            <a:ext uri="{FF2B5EF4-FFF2-40B4-BE49-F238E27FC236}">
              <a16:creationId xmlns:a16="http://schemas.microsoft.com/office/drawing/2014/main" xmlns="" id="{00000000-0008-0000-0600-000003000000}"/>
            </a:ext>
          </a:extLst>
        </xdr:cNvPr>
        <xdr:cNvSpPr>
          <a:spLocks noTextEdit="1"/>
        </xdr:cNvSpPr>
      </xdr:nvSpPr>
      <xdr:spPr>
        <a:xfrm>
          <a:off x="7608570" y="670560"/>
          <a:ext cx="4069080" cy="134111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114298</xdr:colOff>
      <xdr:row>2</xdr:row>
      <xdr:rowOff>142875</xdr:rowOff>
    </xdr:from>
    <xdr:to>
      <xdr:col>4</xdr:col>
      <xdr:colOff>765809</xdr:colOff>
      <xdr:row>7</xdr:row>
      <xdr:rowOff>152401</xdr:rowOff>
    </xdr:to>
    <mc:AlternateContent xmlns:mc="http://schemas.openxmlformats.org/markup-compatibility/2006">
      <mc:Choice xmlns:sle15="http://schemas.microsoft.com/office/drawing/2012/slicer" xmlns="" Requires="sle15">
        <xdr:graphicFrame macro="">
          <xdr:nvGraphicFramePr>
            <xdr:cNvPr id="2" name="Customer 2" descr="Select items t ofilter the data table with." title="Customers slicer">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microsoft.com/office/drawing/2010/slicer">
              <sle:slicer xmlns:sle="http://schemas.microsoft.com/office/drawing/2010/slicer" name="Customer 2"/>
            </a:graphicData>
          </a:graphic>
        </xdr:graphicFrame>
      </mc:Choice>
      <mc:Fallback>
        <xdr:sp macro="" textlink="">
          <xdr:nvSpPr>
            <xdr:cNvPr id="2" name="Rectangle 1"/>
            <xdr:cNvSpPr>
              <a:spLocks noTextEdit="1"/>
            </xdr:cNvSpPr>
          </xdr:nvSpPr>
          <xdr:spPr>
            <a:xfrm>
              <a:off x="114298" y="929640"/>
              <a:ext cx="5509261" cy="92392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6</xdr:col>
      <xdr:colOff>483870</xdr:colOff>
      <xdr:row>1</xdr:row>
      <xdr:rowOff>432435</xdr:rowOff>
    </xdr:from>
    <xdr:to>
      <xdr:col>11</xdr:col>
      <xdr:colOff>247650</xdr:colOff>
      <xdr:row>8</xdr:row>
      <xdr:rowOff>59054</xdr:rowOff>
    </xdr:to>
    <mc:AlternateContent xmlns:mc="http://schemas.openxmlformats.org/markup-compatibility/2006">
      <mc:Choice xmlns:sle15="http://schemas.microsoft.com/office/drawing/2012/slicer" xmlns="" Requires="sle15">
        <xdr:graphicFrame macro="">
          <xdr:nvGraphicFramePr>
            <xdr:cNvPr id="4" name="Status 1">
              <a:extLst>
                <a:ext uri="{FF2B5EF4-FFF2-40B4-BE49-F238E27FC236}">
                  <a16:creationId xmlns:a16="http://schemas.microsoft.com/office/drawing/2014/main" id="{00000000-0008-0000-0800-000004000000}"/>
                </a:ext>
              </a:extLst>
            </xdr:cNvPr>
            <xdr:cNvGraphicFramePr/>
          </xdr:nvGraphicFramePr>
          <xdr:xfrm>
            <a:off x="0" y="0"/>
            <a:ext cx="0" cy="0"/>
          </xdr:xfrm>
          <a:graphic>
            <a:graphicData uri="http://schemas.microsoft.com/office/drawing/2010/slicer">
              <sle:slicer xmlns:sle="http://schemas.microsoft.com/office/drawing/2010/slicer" name="Status 1"/>
            </a:graphicData>
          </a:graphic>
        </xdr:graphicFrame>
      </mc:Choice>
      <mc:Fallback>
        <xdr:sp macro="" textlink="">
          <xdr:nvSpPr>
            <xdr:cNvPr id="3" name="Rectangle 2"/>
            <xdr:cNvSpPr>
              <a:spLocks noTextEdit="1"/>
            </xdr:cNvSpPr>
          </xdr:nvSpPr>
          <xdr:spPr>
            <a:xfrm>
              <a:off x="7802880" y="662940"/>
              <a:ext cx="4191000" cy="128777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114298</xdr:colOff>
      <xdr:row>2</xdr:row>
      <xdr:rowOff>142875</xdr:rowOff>
    </xdr:from>
    <xdr:to>
      <xdr:col>4</xdr:col>
      <xdr:colOff>765809</xdr:colOff>
      <xdr:row>7</xdr:row>
      <xdr:rowOff>152401</xdr:rowOff>
    </xdr:to>
    <xdr:sp macro="" textlink="">
      <xdr:nvSpPr>
        <xdr:cNvPr id="2" name="Rectangle 1">
          <a:extLst>
            <a:ext uri="{FF2B5EF4-FFF2-40B4-BE49-F238E27FC236}">
              <a16:creationId xmlns:a16="http://schemas.microsoft.com/office/drawing/2014/main" xmlns="" id="{00000000-0008-0000-0900-000002000000}"/>
            </a:ext>
          </a:extLst>
        </xdr:cNvPr>
        <xdr:cNvSpPr>
          <a:spLocks noTextEdit="1"/>
        </xdr:cNvSpPr>
      </xdr:nvSpPr>
      <xdr:spPr>
        <a:xfrm>
          <a:off x="114298" y="952500"/>
          <a:ext cx="5385436" cy="96202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xdr:clientData/>
  </xdr:twoCellAnchor>
  <xdr:twoCellAnchor editAs="absolute">
    <xdr:from>
      <xdr:col>6</xdr:col>
      <xdr:colOff>483870</xdr:colOff>
      <xdr:row>1</xdr:row>
      <xdr:rowOff>432435</xdr:rowOff>
    </xdr:from>
    <xdr:to>
      <xdr:col>11</xdr:col>
      <xdr:colOff>247650</xdr:colOff>
      <xdr:row>8</xdr:row>
      <xdr:rowOff>59054</xdr:rowOff>
    </xdr:to>
    <xdr:sp macro="" textlink="">
      <xdr:nvSpPr>
        <xdr:cNvPr id="3" name="Rectangle 2">
          <a:extLst>
            <a:ext uri="{FF2B5EF4-FFF2-40B4-BE49-F238E27FC236}">
              <a16:creationId xmlns:a16="http://schemas.microsoft.com/office/drawing/2014/main" xmlns="" id="{00000000-0008-0000-0900-000003000000}"/>
            </a:ext>
          </a:extLst>
        </xdr:cNvPr>
        <xdr:cNvSpPr>
          <a:spLocks noTextEdit="1"/>
        </xdr:cNvSpPr>
      </xdr:nvSpPr>
      <xdr:spPr>
        <a:xfrm>
          <a:off x="7608570" y="670560"/>
          <a:ext cx="4069080" cy="134111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114298</xdr:colOff>
      <xdr:row>2</xdr:row>
      <xdr:rowOff>142875</xdr:rowOff>
    </xdr:from>
    <xdr:to>
      <xdr:col>4</xdr:col>
      <xdr:colOff>765809</xdr:colOff>
      <xdr:row>7</xdr:row>
      <xdr:rowOff>152401</xdr:rowOff>
    </xdr:to>
    <xdr:sp macro="" textlink="">
      <xdr:nvSpPr>
        <xdr:cNvPr id="2" name="Rectangle 1">
          <a:extLst>
            <a:ext uri="{FF2B5EF4-FFF2-40B4-BE49-F238E27FC236}">
              <a16:creationId xmlns:a16="http://schemas.microsoft.com/office/drawing/2014/main" xmlns="" id="{00000000-0008-0000-0A00-000002000000}"/>
            </a:ext>
          </a:extLst>
        </xdr:cNvPr>
        <xdr:cNvSpPr>
          <a:spLocks noTextEdit="1"/>
        </xdr:cNvSpPr>
      </xdr:nvSpPr>
      <xdr:spPr>
        <a:xfrm>
          <a:off x="114298" y="952500"/>
          <a:ext cx="5385436" cy="96202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xdr:clientData/>
  </xdr:twoCellAnchor>
  <xdr:twoCellAnchor editAs="absolute">
    <xdr:from>
      <xdr:col>6</xdr:col>
      <xdr:colOff>483870</xdr:colOff>
      <xdr:row>1</xdr:row>
      <xdr:rowOff>432435</xdr:rowOff>
    </xdr:from>
    <xdr:to>
      <xdr:col>11</xdr:col>
      <xdr:colOff>247650</xdr:colOff>
      <xdr:row>8</xdr:row>
      <xdr:rowOff>59054</xdr:rowOff>
    </xdr:to>
    <xdr:sp macro="" textlink="">
      <xdr:nvSpPr>
        <xdr:cNvPr id="3" name="Rectangle 2">
          <a:extLst>
            <a:ext uri="{FF2B5EF4-FFF2-40B4-BE49-F238E27FC236}">
              <a16:creationId xmlns:a16="http://schemas.microsoft.com/office/drawing/2014/main" xmlns="" id="{00000000-0008-0000-0A00-000003000000}"/>
            </a:ext>
          </a:extLst>
        </xdr:cNvPr>
        <xdr:cNvSpPr>
          <a:spLocks noTextEdit="1"/>
        </xdr:cNvSpPr>
      </xdr:nvSpPr>
      <xdr:spPr>
        <a:xfrm>
          <a:off x="7608570" y="670560"/>
          <a:ext cx="4069080" cy="134111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    " refreshedDate="41264.621911458336" createdVersion="5" refreshedVersion="5" minRefreshableVersion="3" recordCount="15">
  <cacheSource type="worksheet">
    <worksheetSource name="tblData"/>
  </cacheSource>
  <cacheFields count="12">
    <cacheField name="Number" numFmtId="0">
      <sharedItems containsSemiMixedTypes="0" containsString="0" containsNumber="1" containsInteger="1" minValue="1001" maxValue="1021" count="15">
        <n v="1001"/>
        <n v="1002"/>
        <n v="1003"/>
        <n v="1010"/>
        <n v="1011"/>
        <n v="1012"/>
        <n v="1013"/>
        <n v="1014"/>
        <n v="1015"/>
        <n v="1016"/>
        <n v="1017"/>
        <n v="1018"/>
        <n v="1019"/>
        <n v="1020"/>
        <n v="1021"/>
      </sharedItems>
    </cacheField>
    <cacheField name="Date" numFmtId="14">
      <sharedItems containsSemiMixedTypes="0" containsNonDate="0" containsDate="1" containsString="0" minDate="2012-06-11T00:00:00" maxDate="2012-12-19T00:00:00" count="30">
        <d v="2012-11-20T00:00:00"/>
        <d v="2012-09-17T00:00:00"/>
        <d v="2012-12-15T00:00:00"/>
        <d v="2012-11-01T00:00:00"/>
        <d v="2012-10-20T00:00:00"/>
        <d v="2012-09-28T00:00:00"/>
        <d v="2012-09-23T00:00:00"/>
        <d v="2012-12-18T00:00:00"/>
        <d v="2012-11-11T00:00:00"/>
        <d v="2012-10-30T00:00:00"/>
        <d v="2012-10-09T00:00:00"/>
        <d v="2012-12-06T00:00:00"/>
        <d v="2012-09-19T00:00:00"/>
        <d v="2012-06-24T00:00:00"/>
        <d v="2012-12-01T00:00:00"/>
        <d v="2012-12-02T00:00:00" u="1"/>
        <d v="2012-09-04T00:00:00" u="1"/>
        <d v="2012-12-05T00:00:00" u="1"/>
        <d v="2012-10-07T00:00:00" u="1"/>
        <d v="2012-10-19T00:00:00" u="1"/>
        <d v="2012-06-11T00:00:00" u="1"/>
        <d v="2012-09-26T00:00:00" u="1"/>
        <d v="2012-10-17T00:00:00" u="1"/>
        <d v="2012-10-29T00:00:00" u="1"/>
        <d v="2012-11-08T00:00:00" u="1"/>
        <d v="2012-09-10T00:00:00" u="1"/>
        <d v="2012-09-15T00:00:00" u="1"/>
        <d v="2012-11-18T00:00:00" u="1"/>
        <d v="2012-11-23T00:00:00" u="1"/>
        <d v="2012-09-06T00:00:00" u="1"/>
      </sharedItems>
    </cacheField>
    <cacheField name="Customer" numFmtId="14">
      <sharedItems count="8">
        <s v="Customer A"/>
        <s v="Customer B"/>
        <s v="Customer C"/>
        <s v="Customer D"/>
        <s v="Customer E"/>
        <s v="Customer F"/>
        <s v="Customer G"/>
        <s v="Customer H"/>
      </sharedItems>
    </cacheField>
    <cacheField name="Description" numFmtId="0">
      <sharedItems count="15">
        <s v="Invoice 1001"/>
        <s v="Invoice 1002"/>
        <s v="Invoice 1003"/>
        <s v="Invoice 1010"/>
        <s v="Invoice 1011"/>
        <s v="Invoice 1012"/>
        <s v="Invoice 1013"/>
        <s v="Invoice 1014"/>
        <s v="Invoice 1015"/>
        <s v="Invoice 1016"/>
        <s v="Invoice 1017"/>
        <s v="Invoice 1018"/>
        <s v="Invoice 1019"/>
        <s v="Invoice 1020"/>
        <s v="Invoice 1021"/>
      </sharedItems>
    </cacheField>
    <cacheField name="Amount" numFmtId="164">
      <sharedItems containsSemiMixedTypes="0" containsString="0" containsNumber="1" minValue="231.38" maxValue="1942.03"/>
    </cacheField>
    <cacheField name="Days Outstanding" numFmtId="1">
      <sharedItems containsSemiMixedTypes="0" containsString="0" containsNumber="1" containsInteger="1" minValue="3" maxValue="180"/>
    </cacheField>
    <cacheField name="0-30 Days" numFmtId="164">
      <sharedItems containsSemiMixedTypes="0" containsString="0" containsNumber="1" minValue="0" maxValue="1576.28"/>
    </cacheField>
    <cacheField name="30-60 Days" numFmtId="164">
      <sharedItems containsSemiMixedTypes="0" containsString="0" containsNumber="1" minValue="0" maxValue="1942.03"/>
    </cacheField>
    <cacheField name="60-90 Days" numFmtId="164">
      <sharedItems containsSemiMixedTypes="0" containsString="0" containsNumber="1" minValue="0" maxValue="1630.23"/>
    </cacheField>
    <cacheField name="&gt;90 Days" numFmtId="164">
      <sharedItems containsSemiMixedTypes="0" containsString="0" containsNumber="1" minValue="0" maxValue="1150.49"/>
    </cacheField>
    <cacheField name="Trend" numFmtId="164">
      <sharedItems containsNonDate="0" containsString="0" containsBlank="1"/>
    </cacheField>
    <cacheField name="Total" numFmtId="0" formula="'0-30 Days'+'30-60 Days'+'60-90 Days'+'&gt;90 Days'" databaseField="0"/>
  </cacheFields>
  <extLst>
    <ext xmlns:x14="http://schemas.microsoft.com/office/spreadsheetml/2009/9/main" uri="{725AE2AE-9491-48be-B2B4-4EB974FC3084}">
      <x14:pivotCacheDefinition pivotCacheId="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
  <r>
    <x v="0"/>
    <x v="0"/>
    <x v="0"/>
    <x v="0"/>
    <n v="1916.18"/>
    <n v="31"/>
    <n v="0"/>
    <n v="1916.18"/>
    <n v="0"/>
    <n v="0"/>
    <m/>
  </r>
  <r>
    <x v="1"/>
    <x v="1"/>
    <x v="1"/>
    <x v="1"/>
    <n v="1150.49"/>
    <n v="95"/>
    <n v="0"/>
    <n v="0"/>
    <n v="0"/>
    <n v="1150.49"/>
    <m/>
  </r>
  <r>
    <x v="2"/>
    <x v="2"/>
    <x v="2"/>
    <x v="2"/>
    <n v="827.63"/>
    <n v="6"/>
    <n v="827.63"/>
    <n v="0"/>
    <n v="0"/>
    <n v="0"/>
    <m/>
  </r>
  <r>
    <x v="3"/>
    <x v="3"/>
    <x v="0"/>
    <x v="3"/>
    <n v="529.17999999999995"/>
    <n v="50"/>
    <n v="0"/>
    <n v="529.17999999999995"/>
    <n v="0"/>
    <n v="0"/>
    <m/>
  </r>
  <r>
    <x v="4"/>
    <x v="4"/>
    <x v="1"/>
    <x v="4"/>
    <n v="1348.38"/>
    <n v="62"/>
    <n v="0"/>
    <n v="0"/>
    <n v="1348.38"/>
    <n v="0"/>
    <m/>
  </r>
  <r>
    <x v="5"/>
    <x v="5"/>
    <x v="3"/>
    <x v="5"/>
    <n v="1163.4100000000001"/>
    <n v="84"/>
    <n v="0"/>
    <n v="0"/>
    <n v="1163.4100000000001"/>
    <n v="0"/>
    <m/>
  </r>
  <r>
    <x v="6"/>
    <x v="6"/>
    <x v="2"/>
    <x v="6"/>
    <n v="1630.23"/>
    <n v="89"/>
    <n v="0"/>
    <n v="0"/>
    <n v="1630.23"/>
    <n v="0"/>
    <m/>
  </r>
  <r>
    <x v="7"/>
    <x v="7"/>
    <x v="4"/>
    <x v="7"/>
    <n v="231.38"/>
    <n v="3"/>
    <n v="231.38"/>
    <n v="0"/>
    <n v="0"/>
    <n v="0"/>
    <m/>
  </r>
  <r>
    <x v="8"/>
    <x v="8"/>
    <x v="0"/>
    <x v="8"/>
    <n v="233.86"/>
    <n v="40"/>
    <n v="0"/>
    <n v="233.86"/>
    <n v="0"/>
    <n v="0"/>
    <m/>
  </r>
  <r>
    <x v="9"/>
    <x v="9"/>
    <x v="5"/>
    <x v="9"/>
    <n v="1942.03"/>
    <n v="52"/>
    <n v="0"/>
    <n v="1942.03"/>
    <n v="0"/>
    <n v="0"/>
    <m/>
  </r>
  <r>
    <x v="10"/>
    <x v="10"/>
    <x v="2"/>
    <x v="10"/>
    <n v="716.74"/>
    <n v="73"/>
    <n v="0"/>
    <n v="0"/>
    <n v="716.74"/>
    <n v="0"/>
    <m/>
  </r>
  <r>
    <x v="11"/>
    <x v="11"/>
    <x v="6"/>
    <x v="11"/>
    <n v="1576.28"/>
    <n v="15"/>
    <n v="1576.28"/>
    <n v="0"/>
    <n v="0"/>
    <n v="0"/>
    <m/>
  </r>
  <r>
    <x v="12"/>
    <x v="12"/>
    <x v="2"/>
    <x v="12"/>
    <n v="619.32000000000005"/>
    <n v="93"/>
    <n v="0"/>
    <n v="0"/>
    <n v="0"/>
    <n v="619.32000000000005"/>
    <m/>
  </r>
  <r>
    <x v="13"/>
    <x v="13"/>
    <x v="7"/>
    <x v="13"/>
    <n v="1014.52"/>
    <n v="180"/>
    <n v="0"/>
    <n v="0"/>
    <n v="0"/>
    <n v="1014.52"/>
    <m/>
  </r>
  <r>
    <x v="14"/>
    <x v="14"/>
    <x v="0"/>
    <x v="14"/>
    <n v="393.79"/>
    <n v="20"/>
    <n v="393.79"/>
    <n v="0"/>
    <n v="0"/>
    <n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tReport" cacheId="0" applyNumberFormats="0" applyBorderFormats="0" applyFontFormats="0" applyPatternFormats="0" applyAlignmentFormats="0" applyWidthHeightFormats="1" dataCaption="Values" updatedVersion="5" minRefreshableVersion="5" showDrill="0" fieldPrintTitles="1" itemPrintTitles="1" createdVersion="4" indent="0" outline="1" outlineData="1" multipleFieldFilters="0" rowHeaderCaption="Customers">
  <location ref="B19:J59" firstHeaderRow="0" firstDataRow="1" firstDataCol="4"/>
  <pivotFields count="12">
    <pivotField name="Invoice Number" axis="axisRow" outline="0" subtotalTop="0" showAll="0" defaultSubtotal="0">
      <items count="15">
        <item x="0"/>
        <item x="1"/>
        <item x="2"/>
        <item x="3"/>
        <item x="4"/>
        <item x="5"/>
        <item x="6"/>
        <item x="7"/>
        <item x="8"/>
        <item x="9"/>
        <item x="10"/>
        <item x="11"/>
        <item x="12"/>
        <item x="13"/>
        <item x="14"/>
      </items>
    </pivotField>
    <pivotField name="Due Date" axis="axisRow" numFmtId="14" outline="0" subtotalTop="0" showAll="0" defaultSubtotal="0">
      <items count="30">
        <item m="1" x="24"/>
        <item m="1" x="16"/>
        <item m="1" x="15"/>
        <item m="1" x="19"/>
        <item m="1" x="18"/>
        <item m="1" x="26"/>
        <item m="1" x="25"/>
        <item m="1" x="17"/>
        <item m="1" x="23"/>
        <item m="1" x="22"/>
        <item m="1" x="21"/>
        <item m="1" x="28"/>
        <item m="1" x="29"/>
        <item m="1" x="20"/>
        <item m="1" x="27"/>
        <item x="0"/>
        <item x="1"/>
        <item x="2"/>
        <item x="3"/>
        <item x="4"/>
        <item x="5"/>
        <item x="6"/>
        <item x="7"/>
        <item x="8"/>
        <item x="9"/>
        <item x="10"/>
        <item x="11"/>
        <item x="12"/>
        <item x="13"/>
        <item x="14"/>
      </items>
    </pivotField>
    <pivotField axis="axisRow" compact="0" subtotalTop="0" showAll="0" insertBlankRow="1">
      <items count="9">
        <item x="0"/>
        <item x="1"/>
        <item x="2"/>
        <item x="3"/>
        <item x="4"/>
        <item x="5"/>
        <item x="6"/>
        <item x="7"/>
        <item t="default"/>
      </items>
    </pivotField>
    <pivotField axis="axisRow" compact="0" outline="0" subtotalTop="0" showAll="0" defaultSubtotal="0">
      <items count="15">
        <item x="0"/>
        <item x="1"/>
        <item x="2"/>
        <item x="3"/>
        <item x="4"/>
        <item x="5"/>
        <item x="6"/>
        <item x="7"/>
        <item x="8"/>
        <item x="9"/>
        <item x="10"/>
        <item x="11"/>
        <item x="12"/>
        <item x="13"/>
        <item x="14"/>
      </items>
    </pivotField>
    <pivotField numFmtId="164" subtotalTop="0" showAll="0"/>
    <pivotField numFmtId="1" subtotalTop="0" showAll="0"/>
    <pivotField dataField="1" subtotalTop="0" showAll="0"/>
    <pivotField dataField="1" subtotalTop="0" showAll="0"/>
    <pivotField dataField="1" subtotalTop="0" showAll="0"/>
    <pivotField dataField="1" subtotalTop="0" showAll="0"/>
    <pivotField numFmtId="165" showAll="0" defaultSubtotal="0"/>
    <pivotField dataField="1" subtotalTop="0" dragToRow="0" dragToCol="0" dragToPage="0" showAll="0"/>
  </pivotFields>
  <rowFields count="4">
    <field x="2"/>
    <field x="0"/>
    <field x="3"/>
    <field x="1"/>
  </rowFields>
  <rowItems count="40">
    <i>
      <x/>
    </i>
    <i r="1">
      <x/>
      <x/>
      <x v="15"/>
    </i>
    <i r="1">
      <x v="3"/>
      <x v="3"/>
      <x v="18"/>
    </i>
    <i r="1">
      <x v="8"/>
      <x v="8"/>
      <x v="23"/>
    </i>
    <i r="1">
      <x v="14"/>
      <x v="14"/>
      <x v="29"/>
    </i>
    <i t="default">
      <x/>
    </i>
    <i t="blank">
      <x/>
    </i>
    <i>
      <x v="1"/>
    </i>
    <i r="1">
      <x v="1"/>
      <x v="1"/>
      <x v="16"/>
    </i>
    <i r="1">
      <x v="4"/>
      <x v="4"/>
      <x v="19"/>
    </i>
    <i t="default">
      <x v="1"/>
    </i>
    <i t="blank">
      <x v="1"/>
    </i>
    <i>
      <x v="2"/>
    </i>
    <i r="1">
      <x v="2"/>
      <x v="2"/>
      <x v="17"/>
    </i>
    <i r="1">
      <x v="6"/>
      <x v="6"/>
      <x v="21"/>
    </i>
    <i r="1">
      <x v="10"/>
      <x v="10"/>
      <x v="25"/>
    </i>
    <i r="1">
      <x v="12"/>
      <x v="12"/>
      <x v="27"/>
    </i>
    <i t="default">
      <x v="2"/>
    </i>
    <i t="blank">
      <x v="2"/>
    </i>
    <i>
      <x v="3"/>
    </i>
    <i r="1">
      <x v="5"/>
      <x v="5"/>
      <x v="20"/>
    </i>
    <i t="default">
      <x v="3"/>
    </i>
    <i t="blank">
      <x v="3"/>
    </i>
    <i>
      <x v="4"/>
    </i>
    <i r="1">
      <x v="7"/>
      <x v="7"/>
      <x v="22"/>
    </i>
    <i t="default">
      <x v="4"/>
    </i>
    <i t="blank">
      <x v="4"/>
    </i>
    <i>
      <x v="5"/>
    </i>
    <i r="1">
      <x v="9"/>
      <x v="9"/>
      <x v="24"/>
    </i>
    <i t="default">
      <x v="5"/>
    </i>
    <i t="blank">
      <x v="5"/>
    </i>
    <i>
      <x v="6"/>
    </i>
    <i r="1">
      <x v="11"/>
      <x v="11"/>
      <x v="26"/>
    </i>
    <i t="default">
      <x v="6"/>
    </i>
    <i t="blank">
      <x v="6"/>
    </i>
    <i>
      <x v="7"/>
    </i>
    <i r="1">
      <x v="13"/>
      <x v="13"/>
      <x v="28"/>
    </i>
    <i t="default">
      <x v="7"/>
    </i>
    <i t="blank">
      <x v="7"/>
    </i>
    <i t="grand">
      <x/>
    </i>
  </rowItems>
  <colFields count="1">
    <field x="-2"/>
  </colFields>
  <colItems count="5">
    <i>
      <x/>
    </i>
    <i i="1">
      <x v="1"/>
    </i>
    <i i="2">
      <x v="2"/>
    </i>
    <i i="3">
      <x v="3"/>
    </i>
    <i i="4">
      <x v="4"/>
    </i>
  </colItems>
  <dataFields count="5">
    <dataField name="0-30" fld="6" baseField="3" baseItem="4" numFmtId="44"/>
    <dataField name="30-60" fld="7" baseField="3" baseItem="4" numFmtId="44"/>
    <dataField name="60-90" fld="8" baseField="3" baseItem="4" numFmtId="44"/>
    <dataField name="&gt;90" fld="9" baseField="3" baseItem="4" numFmtId="44"/>
    <dataField name="Total Due" fld="11" baseField="3" baseItem="3" numFmtId="44"/>
  </dataFields>
  <formats count="24">
    <format dxfId="30">
      <pivotArea dataOnly="0" labelOnly="1" outline="0" fieldPosition="0">
        <references count="1">
          <reference field="4294967294" count="5">
            <x v="0"/>
            <x v="1"/>
            <x v="2"/>
            <x v="3"/>
            <x v="4"/>
          </reference>
        </references>
      </pivotArea>
    </format>
    <format dxfId="29">
      <pivotArea type="all" dataOnly="0" outline="0" fieldPosition="0"/>
    </format>
    <format dxfId="28">
      <pivotArea outline="0" collapsedLevelsAreSubtotals="1" fieldPosition="0"/>
    </format>
    <format dxfId="27">
      <pivotArea dataOnly="0" labelOnly="1" outline="0" fieldPosition="0">
        <references count="1">
          <reference field="2" count="0"/>
        </references>
      </pivotArea>
    </format>
    <format dxfId="26">
      <pivotArea dataOnly="0" labelOnly="1" outline="0" fieldPosition="0">
        <references count="1">
          <reference field="2" count="0" defaultSubtotal="1"/>
        </references>
      </pivotArea>
    </format>
    <format dxfId="25">
      <pivotArea dataOnly="0" labelOnly="1" grandRow="1" outline="0" fieldPosition="0"/>
    </format>
    <format dxfId="24">
      <pivotArea dataOnly="0" labelOnly="1" fieldPosition="0">
        <references count="2">
          <reference field="0" count="0"/>
          <reference field="2" count="1" selected="0">
            <x v="0"/>
          </reference>
        </references>
      </pivotArea>
    </format>
    <format dxfId="23">
      <pivotArea dataOnly="0" labelOnly="1" outline="0" fieldPosition="0">
        <references count="3">
          <reference field="0" count="1" selected="0">
            <x v="0"/>
          </reference>
          <reference field="2" count="1" selected="0">
            <x v="0"/>
          </reference>
          <reference field="3" count="1">
            <x v="0"/>
          </reference>
        </references>
      </pivotArea>
    </format>
    <format dxfId="22">
      <pivotArea dataOnly="0" labelOnly="1" outline="0" fieldPosition="0">
        <references count="3">
          <reference field="0" count="1" selected="0">
            <x v="3"/>
          </reference>
          <reference field="2" count="1" selected="0">
            <x v="0"/>
          </reference>
          <reference field="3" count="1">
            <x v="3"/>
          </reference>
        </references>
      </pivotArea>
    </format>
    <format dxfId="21">
      <pivotArea dataOnly="0" labelOnly="1" outline="0" fieldPosition="0">
        <references count="3">
          <reference field="0" count="1" selected="0">
            <x v="5"/>
          </reference>
          <reference field="2" count="1" selected="0">
            <x v="0"/>
          </reference>
          <reference field="3" count="1">
            <x v="5"/>
          </reference>
        </references>
      </pivotArea>
    </format>
    <format dxfId="20">
      <pivotArea dataOnly="0" labelOnly="1" outline="0" fieldPosition="0">
        <references count="3">
          <reference field="0" count="1" selected="0">
            <x v="8"/>
          </reference>
          <reference field="2" count="1" selected="0">
            <x v="0"/>
          </reference>
          <reference field="3" count="1">
            <x v="8"/>
          </reference>
        </references>
      </pivotArea>
    </format>
    <format dxfId="19">
      <pivotArea dataOnly="0" labelOnly="1" outline="0" fieldPosition="0">
        <references count="3">
          <reference field="0" count="1" selected="0">
            <x v="11"/>
          </reference>
          <reference field="2" count="1" selected="0">
            <x v="0"/>
          </reference>
          <reference field="3" count="1">
            <x v="11"/>
          </reference>
        </references>
      </pivotArea>
    </format>
    <format dxfId="18">
      <pivotArea dataOnly="0" labelOnly="1" outline="0" fieldPosition="0">
        <references count="3">
          <reference field="0" count="1" selected="0">
            <x v="14"/>
          </reference>
          <reference field="2" count="1" selected="0">
            <x v="0"/>
          </reference>
          <reference field="3" count="1">
            <x v="14"/>
          </reference>
        </references>
      </pivotArea>
    </format>
    <format dxfId="17">
      <pivotArea dataOnly="0" labelOnly="1" outline="0" fieldPosition="0">
        <references count="3">
          <reference field="0" count="1" selected="0">
            <x v="1"/>
          </reference>
          <reference field="2" count="1" selected="0">
            <x v="1"/>
          </reference>
          <reference field="3" count="1">
            <x v="1"/>
          </reference>
        </references>
      </pivotArea>
    </format>
    <format dxfId="16">
      <pivotArea dataOnly="0" labelOnly="1" outline="0" fieldPosition="0">
        <references count="3">
          <reference field="0" count="1" selected="0">
            <x v="4"/>
          </reference>
          <reference field="2" count="1" selected="0">
            <x v="1"/>
          </reference>
          <reference field="3" count="1">
            <x v="4"/>
          </reference>
        </references>
      </pivotArea>
    </format>
    <format dxfId="15">
      <pivotArea dataOnly="0" labelOnly="1" outline="0" fieldPosition="0">
        <references count="3">
          <reference field="0" count="1" selected="0">
            <x v="7"/>
          </reference>
          <reference field="2" count="1" selected="0">
            <x v="1"/>
          </reference>
          <reference field="3" count="1">
            <x v="7"/>
          </reference>
        </references>
      </pivotArea>
    </format>
    <format dxfId="14">
      <pivotArea dataOnly="0" labelOnly="1" outline="0" fieldPosition="0">
        <references count="3">
          <reference field="0" count="1" selected="0">
            <x v="9"/>
          </reference>
          <reference field="2" count="1" selected="0">
            <x v="1"/>
          </reference>
          <reference field="3" count="1">
            <x v="9"/>
          </reference>
        </references>
      </pivotArea>
    </format>
    <format dxfId="13">
      <pivotArea dataOnly="0" labelOnly="1" outline="0" fieldPosition="0">
        <references count="3">
          <reference field="0" count="1" selected="0">
            <x v="13"/>
          </reference>
          <reference field="2" count="1" selected="0">
            <x v="1"/>
          </reference>
          <reference field="3" count="1">
            <x v="13"/>
          </reference>
        </references>
      </pivotArea>
    </format>
    <format dxfId="12">
      <pivotArea dataOnly="0" labelOnly="1" outline="0" fieldPosition="0">
        <references count="3">
          <reference field="0" count="1" selected="0">
            <x v="2"/>
          </reference>
          <reference field="2" count="1" selected="0">
            <x v="2"/>
          </reference>
          <reference field="3" count="1">
            <x v="2"/>
          </reference>
        </references>
      </pivotArea>
    </format>
    <format dxfId="11">
      <pivotArea dataOnly="0" labelOnly="1" outline="0" fieldPosition="0">
        <references count="3">
          <reference field="0" count="1" selected="0">
            <x v="6"/>
          </reference>
          <reference field="2" count="1" selected="0">
            <x v="2"/>
          </reference>
          <reference field="3" count="1">
            <x v="6"/>
          </reference>
        </references>
      </pivotArea>
    </format>
    <format dxfId="10">
      <pivotArea dataOnly="0" labelOnly="1" outline="0" fieldPosition="0">
        <references count="3">
          <reference field="0" count="1" selected="0">
            <x v="10"/>
          </reference>
          <reference field="2" count="1" selected="0">
            <x v="2"/>
          </reference>
          <reference field="3" count="1">
            <x v="10"/>
          </reference>
        </references>
      </pivotArea>
    </format>
    <format dxfId="9">
      <pivotArea dataOnly="0" labelOnly="1" outline="0" fieldPosition="0">
        <references count="3">
          <reference field="0" count="1" selected="0">
            <x v="12"/>
          </reference>
          <reference field="2" count="1" selected="0">
            <x v="2"/>
          </reference>
          <reference field="3" count="1">
            <x v="12"/>
          </reference>
        </references>
      </pivotArea>
    </format>
    <format dxfId="8">
      <pivotArea dataOnly="0" labelOnly="1" outline="0" fieldPosition="0">
        <references count="1">
          <reference field="4294967294" count="5">
            <x v="0"/>
            <x v="1"/>
            <x v="2"/>
            <x v="3"/>
            <x v="4"/>
          </reference>
        </references>
      </pivotArea>
    </format>
    <format dxfId="7">
      <pivotArea dataOnly="0" labelOnly="1" outline="0" fieldPosition="0">
        <references count="1">
          <reference field="4294967294" count="4">
            <x v="0"/>
            <x v="1"/>
            <x v="2"/>
            <x v="3"/>
          </reference>
        </references>
      </pivotArea>
    </format>
  </formats>
  <pivotTableStyleInfo name="Forecast aging report PivotTable" showRowHeaders="1" showColHeaders="1" showRowStripes="0" showColStripes="0" showLastColumn="1"/>
  <filters count="1">
    <filter fld="1" type="dateBetween" evalOrder="-1" id="15" name="Date">
      <autoFilter ref="A1">
        <filterColumn colId="0">
          <customFilters and="1">
            <customFilter operator="greaterThanOrEqual" val="40544"/>
            <customFilter operator="lessThanOrEqual" val="41274"/>
          </customFilters>
        </filterColumn>
      </autoFilter>
      <extLst>
        <ext xmlns:x15="http://schemas.microsoft.com/office/spreadsheetml/2010/11/main" uri="{0605FD5F-26C8-4aeb-8148-2DB25E43C511}">
          <x15:pivotFilter useWholeDay="1"/>
        </ext>
      </extLst>
    </filter>
  </filters>
  <extLst>
    <ext xmlns:x14="http://schemas.microsoft.com/office/spreadsheetml/2009/9/main" uri="{962EF5D1-5CA2-4c93-8EF4-DBF5C05439D2}">
      <x14:pivotTableDefinition xmlns:xm="http://schemas.microsoft.com/office/excel/2006/main" altText="Forcecast Report" altTextSummary="List of invoices and details such as due date, days outstanding, and grand total by customer."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Customer1" sourceName="Customer">
  <pivotTables>
    <pivotTable tabId="3" name="ptReport"/>
  </pivotTables>
  <data>
    <tabular pivotCacheId="3">
      <items count="8">
        <i x="0" s="1"/>
        <i x="1" s="1"/>
        <i x="2" s="1"/>
        <i x="3" s="1"/>
        <i x="4" s="1"/>
        <i x="5" s="1"/>
        <i x="6" s="1"/>
        <i x="7"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ustomer2" xr10:uid="{00000000-0013-0000-FFFF-FFFF02000000}" sourceName="Inspection Type">
  <extLst>
    <x:ext xmlns:x15="http://schemas.microsoft.com/office/spreadsheetml/2010/11/main" uri="{2F2917AC-EB37-4324-AD4E-5DD8C200BD13}">
      <x15:tableSlicerCache tableId="3" column="6" crossFilter="none"/>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us1" xr10:uid="{00000000-0013-0000-FFFF-FFFF03000000}" sourceName="Status">
  <extLst>
    <x:ext xmlns:x15="http://schemas.microsoft.com/office/spreadsheetml/2010/11/main" uri="{2F2917AC-EB37-4324-AD4E-5DD8C200BD13}">
      <x15:tableSlicerCache tableId="3" column="13"/>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ustomer 2" xr10:uid="{00000000-0014-0000-FFFF-FFFF01000000}" cache="Slicer_Customer2" caption="Inspection Type" columnCount="4" rowHeight="241300"/>
  <slicer name="Status 1" xr10:uid="{00000000-0014-0000-FFFF-FFFF02000000}" cache="Slicer_Status1" caption="Status" rowHeight="222250"/>
</slicers>
</file>

<file path=xl/slicers/slicer2.xml><?xml version="1.0" encoding="utf-8"?>
<slicers xmlns="http://schemas.microsoft.com/office/spreadsheetml/2009/9/main" xmlns:mc="http://schemas.openxmlformats.org/markup-compatibility/2006" xmlns:x="http://schemas.openxmlformats.org/spreadsheetml/2006/main" mc:Ignorable="x">
  <slicer name="Customer 1" cache="Slicer_Customer1" caption="Customer" columnCount="4" rowHeight="241300"/>
</slicers>
</file>

<file path=xl/tables/table1.xml><?xml version="1.0" encoding="utf-8"?>
<table xmlns="http://schemas.openxmlformats.org/spreadsheetml/2006/main" id="11" name="tblData412" displayName="tblData412" ref="A6:K150" totalsRowCount="1" headerRowDxfId="357" dataDxfId="356">
  <autoFilter ref="A6:K149"/>
  <tableColumns count="11">
    <tableColumn id="1" name="Number" totalsRowFunction="custom" dataDxfId="355" totalsRowDxfId="354">
      <totalsRowFormula>"Total Invoices: "&amp;SUBTOTAL(3,tblData412[Number])</totalsRowFormula>
    </tableColumn>
    <tableColumn id="2" name="Date" dataDxfId="353" totalsRowDxfId="352"/>
    <tableColumn id="6" name="Inspection Type" dataDxfId="351" totalsRowDxfId="350"/>
    <tableColumn id="3" name="Description" dataDxfId="349" totalsRowDxfId="348"/>
    <tableColumn id="4" name="Status" dataDxfId="347" totalsRowDxfId="346" dataCellStyle="Currency"/>
    <tableColumn id="5" name="Days Outstanding" dataDxfId="345" totalsRowDxfId="344">
      <calculatedColumnFormula>IF(tblData412[[#This Row],[Date]]&lt;1, "",IF(tblData412[[#This Row],[Date]]&gt;TODAY(),0,(tblData412[[#This Row],[Date]]-TODAY())*-1))</calculatedColumnFormula>
    </tableColumn>
    <tableColumn id="7" name="0-30 Days" totalsRowFunction="sum" dataDxfId="343" totalsRowDxfId="342">
      <calculatedColumnFormula>IF(tblData412[[#This Row],[Date]]&lt;TODAY(),IF(tblData412[[#This Row],[Days Outstanding]]&lt;=30,tblData412[[#This Row],[Status]],0),)</calculatedColumnFormula>
    </tableColumn>
    <tableColumn id="8" name="30-60 Days" totalsRowFunction="sum" dataDxfId="341" totalsRowDxfId="340">
      <calculatedColumnFormula>IF(tblData412[[#This Row],[Date]]&gt;TODAY(),0,IF(AND(tblData412[[#This Row],[Days Outstanding]]&lt;=60,tblData412[[#This Row],[Days Outstanding]]&gt;30),tblData412[[#This Row],[Status]],0))</calculatedColumnFormula>
    </tableColumn>
    <tableColumn id="9" name="60-90 Days" totalsRowFunction="sum" dataDxfId="339" totalsRowDxfId="338">
      <calculatedColumnFormula>IF(tblData412[[#This Row],[Date]]&gt;TODAY(),0,IF(AND(tblData412[[#This Row],[Days Outstanding]]&lt;=90,tblData412[[#This Row],[Days Outstanding]]&gt;60),tblData412[[#This Row],[Status]],0))</calculatedColumnFormula>
    </tableColumn>
    <tableColumn id="10" name="&gt;90 Days" totalsRowFunction="sum" dataDxfId="337" totalsRowDxfId="336">
      <calculatedColumnFormula>IF(tblData412[[#This Row],[Date]]&gt;TODAY(),0,IF(tblData412[[#This Row],[Days Outstanding]]&gt;=90,tblData412[[#This Row],[Status]],0))</calculatedColumnFormula>
    </tableColumn>
    <tableColumn id="11" name="Trend" dataDxfId="335" totalsRowDxfId="334"/>
  </tableColumns>
  <tableStyleInfo name="Forecast aging report table" showFirstColumn="0" showLastColumn="0" showRowStripes="1" showColumnStripes="0"/>
  <extLst>
    <ext xmlns:x14="http://schemas.microsoft.com/office/spreadsheetml/2009/9/main" uri="{504A1905-F514-4f6f-8877-14C23A59335A}">
      <x14:table altText="Invoice data" altTextSummary="List of invoice details such as Number, Date, Customer, Description, Amount, calculated details for days outstanding details, and a Trend sparkline. "/>
    </ext>
  </extLst>
</table>
</file>

<file path=xl/tables/table10.xml><?xml version="1.0" encoding="utf-8"?>
<table xmlns="http://schemas.openxmlformats.org/spreadsheetml/2006/main" id="2" name="tblData43" displayName="tblData43" ref="A12:L101" totalsRowCount="1" headerRowDxfId="110" dataDxfId="109">
  <autoFilter ref="A12:L100"/>
  <tableColumns count="12">
    <tableColumn id="1" name="Number" totalsRowFunction="custom" dataDxfId="108" totalsRowDxfId="107">
      <totalsRowFormula>"Total Invoices: "&amp;SUBTOTAL(3,tblData43[Number])</totalsRowFormula>
    </tableColumn>
    <tableColumn id="2" name="Date" dataDxfId="106" totalsRowDxfId="105"/>
    <tableColumn id="6" name="Inspection Type" dataDxfId="104" totalsRowDxfId="103"/>
    <tableColumn id="3" name="Description" dataDxfId="102" totalsRowDxfId="101"/>
    <tableColumn id="4" name="Amount" totalsRowFunction="sum" dataDxfId="100" totalsRowDxfId="99" dataCellStyle="Currency"/>
    <tableColumn id="5" name="Days Outstanding" dataDxfId="98" totalsRowDxfId="97">
      <calculatedColumnFormula>IF(tblData43[[#This Row],[Date]]&lt;1, "",IF(tblData43[[#This Row],[Date]]&gt;TODAY(),0,(tblData43[[#This Row],[Date]]-TODAY())*-1))</calculatedColumnFormula>
    </tableColumn>
    <tableColumn id="7" name="0-30 Days" totalsRowFunction="sum" dataDxfId="96" totalsRowDxfId="95">
      <calculatedColumnFormula>IF(tblData43[[#This Row],[Date]]&lt;TODAY(),IF(tblData43[[#This Row],[Days Outstanding]]&lt;=30,tblData43[[#This Row],[Amount]],0),)</calculatedColumnFormula>
    </tableColumn>
    <tableColumn id="8" name="30-60 Days" totalsRowFunction="sum" dataDxfId="94" totalsRowDxfId="93">
      <calculatedColumnFormula>IF(tblData43[[#This Row],[Date]]&gt;TODAY(),0,IF(AND(tblData43[[#This Row],[Days Outstanding]]&lt;=60,tblData43[[#This Row],[Days Outstanding]]&gt;30),tblData43[[#This Row],[Amount]],0))</calculatedColumnFormula>
    </tableColumn>
    <tableColumn id="9" name="60-90 Days" totalsRowFunction="sum" dataDxfId="92" totalsRowDxfId="91">
      <calculatedColumnFormula>IF(tblData43[[#This Row],[Date]]&gt;TODAY(),0,IF(AND(tblData43[[#This Row],[Days Outstanding]]&lt;=90,tblData43[[#This Row],[Days Outstanding]]&gt;60),tblData43[[#This Row],[Amount]],0))</calculatedColumnFormula>
    </tableColumn>
    <tableColumn id="10" name="&gt;90 Days" totalsRowFunction="sum" dataDxfId="90" totalsRowDxfId="89">
      <calculatedColumnFormula>IF(tblData43[[#This Row],[Date]]&gt;TODAY(),0,IF(tblData43[[#This Row],[Days Outstanding]]&gt;=90,tblData43[[#This Row],[Amount]],0))</calculatedColumnFormula>
    </tableColumn>
    <tableColumn id="13" name="Status" dataDxfId="88" totalsRowDxfId="87"/>
    <tableColumn id="11" name="Trend" dataDxfId="86" totalsRowDxfId="85"/>
  </tableColumns>
  <tableStyleInfo name="Forecast aging report table" showFirstColumn="0" showLastColumn="0" showRowStripes="1" showColumnStripes="0"/>
  <extLst>
    <ext xmlns:x14="http://schemas.microsoft.com/office/spreadsheetml/2009/9/main" uri="{504A1905-F514-4f6f-8877-14C23A59335A}">
      <x14:table altText="Invoice data" altTextSummary="List of invoice details such as Number, Date, Customer, Description, Amount, calculated details for days outstanding details, and a Trend sparkline. "/>
    </ext>
  </extLst>
</table>
</file>

<file path=xl/tables/table11.xml><?xml version="1.0" encoding="utf-8"?>
<table xmlns="http://schemas.openxmlformats.org/spreadsheetml/2006/main" id="5" name="tblData46" displayName="tblData46" ref="A12:L199" totalsRowCount="1" headerRowDxfId="83" dataDxfId="82">
  <autoFilter ref="A12:L198"/>
  <tableColumns count="12">
    <tableColumn id="1" name="Number" totalsRowFunction="custom" dataDxfId="81" totalsRowDxfId="80">
      <totalsRowFormula>"Total Invoices: "&amp;SUBTOTAL(3,tblData46[Number])</totalsRowFormula>
    </tableColumn>
    <tableColumn id="2" name="Date" dataDxfId="79" totalsRowDxfId="78"/>
    <tableColumn id="6" name="Inspection Type" dataDxfId="77" totalsRowDxfId="76"/>
    <tableColumn id="3" name="Description" dataDxfId="75" totalsRowDxfId="74"/>
    <tableColumn id="4" name="Amount" totalsRowFunction="sum" dataDxfId="73" totalsRowDxfId="72" dataCellStyle="Currency"/>
    <tableColumn id="5" name="Days Outstanding" dataDxfId="71" totalsRowDxfId="70">
      <calculatedColumnFormula>IF(tblData46[[#This Row],[Date]]&lt;1, "",IF(tblData46[[#This Row],[Date]]&gt;TODAY(),0,(tblData46[[#This Row],[Date]]-TODAY())*-1))</calculatedColumnFormula>
    </tableColumn>
    <tableColumn id="7" name="0-30 Days" totalsRowFunction="sum" dataDxfId="69" totalsRowDxfId="68">
      <calculatedColumnFormula>IF(tblData46[[#This Row],[Date]]&lt;TODAY(),IF(tblData46[[#This Row],[Days Outstanding]]&lt;=30,tblData46[[#This Row],[Amount]],0),)</calculatedColumnFormula>
    </tableColumn>
    <tableColumn id="8" name="30-60 Days" totalsRowFunction="sum" dataDxfId="67" totalsRowDxfId="66">
      <calculatedColumnFormula>IF(tblData46[[#This Row],[Date]]&gt;TODAY(),0,IF(AND(tblData46[[#This Row],[Days Outstanding]]&lt;=60,tblData46[[#This Row],[Days Outstanding]]&gt;30),tblData46[[#This Row],[Amount]],0))</calculatedColumnFormula>
    </tableColumn>
    <tableColumn id="9" name="60-90 Days" totalsRowFunction="sum" dataDxfId="65" totalsRowDxfId="64">
      <calculatedColumnFormula>IF(tblData46[[#This Row],[Date]]&gt;TODAY(),0,IF(AND(tblData46[[#This Row],[Days Outstanding]]&lt;=90,tblData46[[#This Row],[Days Outstanding]]&gt;60),tblData46[[#This Row],[Amount]],0))</calculatedColumnFormula>
    </tableColumn>
    <tableColumn id="10" name="&gt;90 Days" totalsRowFunction="sum" dataDxfId="63" totalsRowDxfId="62">
      <calculatedColumnFormula>IF(tblData46[[#This Row],[Date]]&gt;TODAY(),0,IF(tblData46[[#This Row],[Days Outstanding]]&gt;=90,tblData46[[#This Row],[Amount]],0))</calculatedColumnFormula>
    </tableColumn>
    <tableColumn id="13" name="Status" dataDxfId="61" totalsRowDxfId="60"/>
    <tableColumn id="11" name="Trend" dataDxfId="59" totalsRowDxfId="58"/>
  </tableColumns>
  <tableStyleInfo name="Forecast aging report table" showFirstColumn="0" showLastColumn="0" showRowStripes="1" showColumnStripes="0"/>
  <extLst>
    <ext xmlns:x14="http://schemas.microsoft.com/office/spreadsheetml/2009/9/main" uri="{504A1905-F514-4f6f-8877-14C23A59335A}">
      <x14:table altText="Invoice data" altTextSummary="List of invoice details such as Number, Date, Customer, Description, Amount, calculated details for days outstanding details, and a Trend sparkline. "/>
    </ext>
  </extLst>
</table>
</file>

<file path=xl/tables/table12.xml><?xml version="1.0" encoding="utf-8"?>
<table xmlns="http://schemas.openxmlformats.org/spreadsheetml/2006/main" id="6" name="tblData467" displayName="tblData467" ref="A12:L234" totalsRowCount="1" headerRowDxfId="56" dataDxfId="55">
  <autoFilter ref="A12:L233"/>
  <tableColumns count="12">
    <tableColumn id="1" name="Number" totalsRowFunction="custom" dataDxfId="54" totalsRowDxfId="53">
      <totalsRowFormula>"Total Invoices: "&amp;SUBTOTAL(3,tblData467[Number])</totalsRowFormula>
    </tableColumn>
    <tableColumn id="2" name="Date" dataDxfId="52" totalsRowDxfId="51"/>
    <tableColumn id="6" name="Inspection Type" dataDxfId="50" totalsRowDxfId="49"/>
    <tableColumn id="3" name="Description" dataDxfId="48" totalsRowDxfId="47"/>
    <tableColumn id="13" name="Status" dataDxfId="46" totalsRowDxfId="45"/>
    <tableColumn id="4" name="Amount" totalsRowFunction="sum" dataDxfId="44" totalsRowDxfId="43" dataCellStyle="Currency"/>
    <tableColumn id="5" name="Days Outstanding" dataDxfId="42" totalsRowDxfId="41">
      <calculatedColumnFormula>IF(tblData467[[#This Row],[Date]]&lt;1, "",IF(tblData467[[#This Row],[Date]]&gt;TODAY(),0,(tblData467[[#This Row],[Date]]-TODAY())*-1))</calculatedColumnFormula>
    </tableColumn>
    <tableColumn id="7" name="0-30 Days" totalsRowFunction="sum" dataDxfId="40" totalsRowDxfId="39">
      <calculatedColumnFormula>IF(tblData467[[#This Row],[Date]]&lt;TODAY(),IF(tblData467[[#This Row],[Days Outstanding]]&lt;=30,tblData467[[#This Row],[Amount]],0),)</calculatedColumnFormula>
    </tableColumn>
    <tableColumn id="8" name="30-60 Days" totalsRowFunction="sum" dataDxfId="38" totalsRowDxfId="37">
      <calculatedColumnFormula>IF(tblData467[[#This Row],[Date]]&gt;TODAY(),0,IF(AND(tblData467[[#This Row],[Days Outstanding]]&lt;=60,tblData467[[#This Row],[Days Outstanding]]&gt;30),tblData467[[#This Row],[Amount]],0))</calculatedColumnFormula>
    </tableColumn>
    <tableColumn id="9" name="60-90 Days" totalsRowFunction="sum" dataDxfId="36" totalsRowDxfId="35">
      <calculatedColumnFormula>IF(tblData467[[#This Row],[Date]]&gt;TODAY(),0,IF(AND(tblData467[[#This Row],[Days Outstanding]]&lt;=90,tblData467[[#This Row],[Days Outstanding]]&gt;60),tblData467[[#This Row],[Amount]],0))</calculatedColumnFormula>
    </tableColumn>
    <tableColumn id="10" name="&gt;90 Days" totalsRowFunction="sum" dataDxfId="34" totalsRowDxfId="33">
      <calculatedColumnFormula>IF(tblData467[[#This Row],[Date]]&gt;TODAY(),0,IF(tblData467[[#This Row],[Days Outstanding]]&gt;=90,tblData467[[#This Row],[Amount]],0))</calculatedColumnFormula>
    </tableColumn>
    <tableColumn id="11" name="Trend" dataDxfId="32" totalsRowDxfId="31"/>
  </tableColumns>
  <tableStyleInfo name="Forecast aging report table" showFirstColumn="0" showLastColumn="0" showRowStripes="1" showColumnStripes="0"/>
  <extLst>
    <ext xmlns:x14="http://schemas.microsoft.com/office/spreadsheetml/2009/9/main" uri="{504A1905-F514-4f6f-8877-14C23A59335A}">
      <x14:table altText="Invoice data" altTextSummary="List of invoice details such as Number, Date, Customer, Description, Amount, calculated details for days outstanding details, and a Trend sparkline. "/>
    </ext>
  </extLst>
</table>
</file>

<file path=xl/tables/table13.xml><?xml version="1.0" encoding="utf-8"?>
<table xmlns="http://schemas.openxmlformats.org/spreadsheetml/2006/main" id="15" name="Table15" displayName="Table15" ref="B9:D122" totalsRowShown="0" headerRowDxfId="4" dataDxfId="3">
  <autoFilter ref="B9:D122"/>
  <tableColumns count="3">
    <tableColumn id="1" name="Column1" dataDxfId="2"/>
    <tableColumn id="2" name="Column2" dataDxfId="1"/>
    <tableColumn id="3" name="Column3" dataDxfId="0"/>
  </tableColumns>
  <tableStyleInfo name="TableStyleLight3" showFirstColumn="0" showLastColumn="0" showRowStripes="1" showColumnStripes="0"/>
</table>
</file>

<file path=xl/tables/table2.xml><?xml version="1.0" encoding="utf-8"?>
<table xmlns="http://schemas.openxmlformats.org/spreadsheetml/2006/main" id="10" name="tblData411" displayName="tblData411" ref="A12:M164" totalsRowCount="1" headerRowDxfId="330" dataDxfId="329">
  <autoFilter ref="A12:M163"/>
  <tableColumns count="13">
    <tableColumn id="1" name="Number" totalsRowFunction="custom" dataDxfId="328" totalsRowDxfId="327">
      <totalsRowFormula>"Total Invoices: "&amp;SUBTOTAL(3,tblData411[Number])</totalsRowFormula>
    </tableColumn>
    <tableColumn id="2" name="Date" dataDxfId="326" totalsRowDxfId="325"/>
    <tableColumn id="6" name="Inspection Type" dataDxfId="324" totalsRowDxfId="323"/>
    <tableColumn id="3" name="Description" dataDxfId="322" totalsRowDxfId="321"/>
    <tableColumn id="4" name="Status" dataDxfId="320" totalsRowDxfId="319" dataCellStyle="Currency"/>
    <tableColumn id="13" name="Column2" dataDxfId="318" totalsRowDxfId="317"/>
    <tableColumn id="12" name="Column1" dataDxfId="316" totalsRowDxfId="315"/>
    <tableColumn id="11" name="Trend" dataDxfId="314" totalsRowDxfId="313"/>
    <tableColumn id="5" name="Days Outstanding" dataDxfId="312" totalsRowDxfId="311">
      <calculatedColumnFormula>IF(tblData411[[#This Row],[Date]]&lt;1, "",IF(tblData411[[#This Row],[Date]]&gt;TODAY(),0,(tblData411[[#This Row],[Date]]-TODAY())*-1))</calculatedColumnFormula>
    </tableColumn>
    <tableColumn id="7" name="0-30 Days" totalsRowFunction="sum" dataDxfId="310" totalsRowDxfId="309">
      <calculatedColumnFormula>IF(tblData411[[#This Row],[Date]]&lt;TODAY(),IF(tblData411[[#This Row],[Days Outstanding]]&lt;=30,tblData411[[#This Row],[Status]],0),)</calculatedColumnFormula>
    </tableColumn>
    <tableColumn id="8" name="30-60 Days" totalsRowFunction="sum" dataDxfId="308" totalsRowDxfId="307">
      <calculatedColumnFormula>IF(tblData411[[#This Row],[Date]]&gt;TODAY(),0,IF(AND(tblData411[[#This Row],[Days Outstanding]]&lt;=60,tblData411[[#This Row],[Days Outstanding]]&gt;30),tblData411[[#This Row],[Status]],0))</calculatedColumnFormula>
    </tableColumn>
    <tableColumn id="9" name="60-90 Days" totalsRowFunction="sum" dataDxfId="306" totalsRowDxfId="305">
      <calculatedColumnFormula>IF(tblData411[[#This Row],[Date]]&gt;TODAY(),0,IF(AND(tblData411[[#This Row],[Days Outstanding]]&lt;=90,tblData411[[#This Row],[Days Outstanding]]&gt;60),tblData411[[#This Row],[Status]],0))</calculatedColumnFormula>
    </tableColumn>
    <tableColumn id="10" name="&gt;90 Days" totalsRowFunction="sum" dataDxfId="304" totalsRowDxfId="303">
      <calculatedColumnFormula>IF(tblData411[[#This Row],[Date]]&gt;TODAY(),0,IF(tblData411[[#This Row],[Days Outstanding]]&gt;=90,tblData411[[#This Row],[Status]],0))</calculatedColumnFormula>
    </tableColumn>
  </tableColumns>
  <tableStyleInfo name="Forecast aging report table" showFirstColumn="0" showLastColumn="0" showRowStripes="1" showColumnStripes="0"/>
  <extLst>
    <ext xmlns:x14="http://schemas.microsoft.com/office/spreadsheetml/2009/9/main" uri="{504A1905-F514-4f6f-8877-14C23A59335A}">
      <x14:table altText="Invoice data" altTextSummary="List of invoice details such as Number, Date, Customer, Description, Amount, calculated details for days outstanding details, and a Trend sparkline. "/>
    </ext>
  </extLst>
</table>
</file>

<file path=xl/tables/table3.xml><?xml version="1.0" encoding="utf-8"?>
<table xmlns="http://schemas.openxmlformats.org/spreadsheetml/2006/main" id="13" name="tblData41114" displayName="tblData41114" ref="A12:M161" totalsRowCount="1" headerRowDxfId="301" dataDxfId="300">
  <autoFilter ref="A12:M160"/>
  <tableColumns count="13">
    <tableColumn id="1" name="Number" totalsRowFunction="custom" dataDxfId="299" totalsRowDxfId="298">
      <totalsRowFormula>"Total Invoices: "&amp;SUBTOTAL(3,tblData41114[Number])</totalsRowFormula>
    </tableColumn>
    <tableColumn id="2" name="Date" dataDxfId="297" totalsRowDxfId="296"/>
    <tableColumn id="6" name="Inspection Type" dataDxfId="295" totalsRowDxfId="294"/>
    <tableColumn id="3" name="Description" dataDxfId="293" totalsRowDxfId="292"/>
    <tableColumn id="4" name="Status" dataDxfId="291" totalsRowDxfId="290" dataCellStyle="Currency"/>
    <tableColumn id="13" name="Column2" dataDxfId="289" totalsRowDxfId="288"/>
    <tableColumn id="12" name="Column1" dataDxfId="287" totalsRowDxfId="286"/>
    <tableColumn id="11" name="Trend" dataDxfId="285" totalsRowDxfId="284"/>
    <tableColumn id="5" name="Days Outstanding" dataDxfId="283" totalsRowDxfId="282">
      <calculatedColumnFormula>IF(tblData41114[[#This Row],[Date]]&lt;1, "",IF(tblData41114[[#This Row],[Date]]&gt;TODAY(),0,(tblData41114[[#This Row],[Date]]-TODAY())*-1))</calculatedColumnFormula>
    </tableColumn>
    <tableColumn id="7" name="0-30 Days" totalsRowFunction="sum" dataDxfId="281" totalsRowDxfId="280">
      <calculatedColumnFormula>IF(tblData411[[#This Row],[Date]]&lt;TODAY(),IF(tblData411[[#This Row],[Days Outstanding]]&lt;=30,tblData411[[#This Row],[Status]],0),)</calculatedColumnFormula>
    </tableColumn>
    <tableColumn id="8" name="30-60 Days" totalsRowFunction="sum" dataDxfId="279" totalsRowDxfId="278">
      <calculatedColumnFormula>IF(tblData411[[#This Row],[Date]]&gt;TODAY(),0,IF(AND(tblData411[[#This Row],[Days Outstanding]]&lt;=60,tblData411[[#This Row],[Days Outstanding]]&gt;30),tblData411[[#This Row],[Status]],0))</calculatedColumnFormula>
    </tableColumn>
    <tableColumn id="9" name="60-90 Days" totalsRowFunction="sum" dataDxfId="277" totalsRowDxfId="276">
      <calculatedColumnFormula>IF(tblData411[[#This Row],[Date]]&gt;TODAY(),0,IF(AND(tblData411[[#This Row],[Days Outstanding]]&lt;=90,tblData411[[#This Row],[Days Outstanding]]&gt;60),tblData411[[#This Row],[Status]],0))</calculatedColumnFormula>
    </tableColumn>
    <tableColumn id="10" name="&gt;90 Days" totalsRowFunction="sum" dataDxfId="275" totalsRowDxfId="274">
      <calculatedColumnFormula>IF(tblData411[[#This Row],[Date]]&gt;TODAY(),0,IF(tblData411[[#This Row],[Days Outstanding]]&gt;=90,tblData411[[#This Row],[Status]],0))</calculatedColumnFormula>
    </tableColumn>
  </tableColumns>
  <tableStyleInfo name="Forecast aging report table" showFirstColumn="0" showLastColumn="0" showRowStripes="1" showColumnStripes="0"/>
  <extLst>
    <ext xmlns:x14="http://schemas.microsoft.com/office/spreadsheetml/2009/9/main" uri="{504A1905-F514-4f6f-8877-14C23A59335A}">
      <x14:table altText="Invoice data" altTextSummary="List of invoice details such as Number, Date, Customer, Description, Amount, calculated details for days outstanding details, and a Trend sparkline. "/>
    </ext>
  </extLst>
</table>
</file>

<file path=xl/tables/table4.xml><?xml version="1.0" encoding="utf-8"?>
<table xmlns="http://schemas.openxmlformats.org/spreadsheetml/2006/main" id="8" name="tblData49" displayName="tblData49" ref="A12:L120" totalsRowCount="1" headerRowDxfId="272" dataDxfId="271">
  <autoFilter ref="A12:L119"/>
  <tableColumns count="12">
    <tableColumn id="1" name="Number" totalsRowFunction="custom" dataDxfId="270" totalsRowDxfId="269">
      <totalsRowFormula>"Total Invoices: "&amp;SUBTOTAL(3,tblData49[Number])</totalsRowFormula>
    </tableColumn>
    <tableColumn id="2" name="Date" dataDxfId="268" totalsRowDxfId="267"/>
    <tableColumn id="6" name="Inspection Type" dataDxfId="266" totalsRowDxfId="265"/>
    <tableColumn id="3" name="Description" dataDxfId="264" totalsRowDxfId="263"/>
    <tableColumn id="4" name="Amount" totalsRowFunction="sum" dataDxfId="262" totalsRowDxfId="261" dataCellStyle="Currency"/>
    <tableColumn id="5" name="Days Outstanding" dataDxfId="260" totalsRowDxfId="259">
      <calculatedColumnFormula>IF(tblData49[[#This Row],[Date]]&lt;1, "",IF(tblData49[[#This Row],[Date]]&gt;TODAY(),0,(tblData49[[#This Row],[Date]]-TODAY())*-1))</calculatedColumnFormula>
    </tableColumn>
    <tableColumn id="7" name="0-30 Days" totalsRowFunction="sum" dataDxfId="258" totalsRowDxfId="257">
      <calculatedColumnFormula>IF(tblData49[[#This Row],[Date]]&lt;TODAY(),IF(tblData49[[#This Row],[Days Outstanding]]&lt;=30,tblData49[[#This Row],[Amount]],0),)</calculatedColumnFormula>
    </tableColumn>
    <tableColumn id="8" name="30-60 Days" totalsRowFunction="sum" dataDxfId="256" totalsRowDxfId="255">
      <calculatedColumnFormula>IF(tblData49[[#This Row],[Date]]&gt;TODAY(),0,IF(AND(tblData49[[#This Row],[Days Outstanding]]&lt;=60,tblData49[[#This Row],[Days Outstanding]]&gt;30),tblData49[[#This Row],[Amount]],0))</calculatedColumnFormula>
    </tableColumn>
    <tableColumn id="9" name="60-90 Days" totalsRowFunction="sum" dataDxfId="254" totalsRowDxfId="253">
      <calculatedColumnFormula>IF(tblData49[[#This Row],[Date]]&gt;TODAY(),0,IF(AND(tblData49[[#This Row],[Days Outstanding]]&lt;=90,tblData49[[#This Row],[Days Outstanding]]&gt;60),tblData49[[#This Row],[Amount]],0))</calculatedColumnFormula>
    </tableColumn>
    <tableColumn id="10" name="&gt;90 Days" totalsRowFunction="sum" dataDxfId="252" totalsRowDxfId="251">
      <calculatedColumnFormula>IF(tblData49[[#This Row],[Date]]&gt;TODAY(),0,IF(tblData49[[#This Row],[Days Outstanding]]&gt;=90,tblData49[[#This Row],[Amount]],0))</calculatedColumnFormula>
    </tableColumn>
    <tableColumn id="13" name="Status" dataDxfId="250" totalsRowDxfId="249"/>
    <tableColumn id="11" name="Trend" dataDxfId="248" totalsRowDxfId="247"/>
  </tableColumns>
  <tableStyleInfo name="Forecast aging report table" showFirstColumn="0" showLastColumn="0" showRowStripes="1" showColumnStripes="0"/>
  <extLst>
    <ext xmlns:x14="http://schemas.microsoft.com/office/spreadsheetml/2009/9/main" uri="{504A1905-F514-4f6f-8877-14C23A59335A}">
      <x14:table altText="Invoice data" altTextSummary="List of invoice details such as Number, Date, Customer, Description, Amount, calculated details for days outstanding details, and a Trend sparkline. "/>
    </ext>
  </extLst>
</table>
</file>

<file path=xl/tables/table5.xml><?xml version="1.0" encoding="utf-8"?>
<table xmlns="http://schemas.openxmlformats.org/spreadsheetml/2006/main" id="7" name="tblData48" displayName="tblData48" ref="A12:L120" totalsRowCount="1" headerRowDxfId="245" dataDxfId="244">
  <autoFilter ref="A12:L119"/>
  <tableColumns count="12">
    <tableColumn id="1" name="Number" totalsRowFunction="custom" dataDxfId="243" totalsRowDxfId="242">
      <totalsRowFormula>"Total Invoices: "&amp;SUBTOTAL(3,tblData48[Number])</totalsRowFormula>
    </tableColumn>
    <tableColumn id="2" name="Date" dataDxfId="241" totalsRowDxfId="240"/>
    <tableColumn id="6" name="Inspection Type" dataDxfId="239" totalsRowDxfId="238"/>
    <tableColumn id="3" name="Description" dataDxfId="237" totalsRowDxfId="236"/>
    <tableColumn id="4" name="Amount" totalsRowFunction="sum" dataDxfId="235" totalsRowDxfId="234" dataCellStyle="Currency"/>
    <tableColumn id="5" name="Days Outstanding" dataDxfId="233" totalsRowDxfId="232">
      <calculatedColumnFormula>IF(tblData48[[#This Row],[Date]]&lt;1, "",IF(tblData48[[#This Row],[Date]]&gt;TODAY(),0,(tblData48[[#This Row],[Date]]-TODAY())*-1))</calculatedColumnFormula>
    </tableColumn>
    <tableColumn id="7" name="0-30 Days" totalsRowFunction="sum" dataDxfId="231" totalsRowDxfId="230">
      <calculatedColumnFormula>IF(tblData48[[#This Row],[Date]]&lt;TODAY(),IF(tblData48[[#This Row],[Days Outstanding]]&lt;=30,tblData48[[#This Row],[Amount]],0),)</calculatedColumnFormula>
    </tableColumn>
    <tableColumn id="8" name="30-60 Days" totalsRowFunction="sum" dataDxfId="229" totalsRowDxfId="228">
      <calculatedColumnFormula>IF(tblData48[[#This Row],[Date]]&gt;TODAY(),0,IF(AND(tblData48[[#This Row],[Days Outstanding]]&lt;=60,tblData48[[#This Row],[Days Outstanding]]&gt;30),tblData48[[#This Row],[Amount]],0))</calculatedColumnFormula>
    </tableColumn>
    <tableColumn id="9" name="60-90 Days" totalsRowFunction="sum" dataDxfId="227" totalsRowDxfId="226">
      <calculatedColumnFormula>IF(tblData48[[#This Row],[Date]]&gt;TODAY(),0,IF(AND(tblData48[[#This Row],[Days Outstanding]]&lt;=90,tblData48[[#This Row],[Days Outstanding]]&gt;60),tblData48[[#This Row],[Amount]],0))</calculatedColumnFormula>
    </tableColumn>
    <tableColumn id="10" name="&gt;90 Days" totalsRowFunction="sum" dataDxfId="225" totalsRowDxfId="224">
      <calculatedColumnFormula>IF(tblData48[[#This Row],[Date]]&gt;TODAY(),0,IF(tblData48[[#This Row],[Days Outstanding]]&gt;=90,tblData48[[#This Row],[Amount]],0))</calculatedColumnFormula>
    </tableColumn>
    <tableColumn id="13" name="Status" dataDxfId="223" totalsRowDxfId="222"/>
    <tableColumn id="11" name="Trend" dataDxfId="221" totalsRowDxfId="220"/>
  </tableColumns>
  <tableStyleInfo name="Forecast aging report table" showFirstColumn="0" showLastColumn="0" showRowStripes="1" showColumnStripes="0"/>
  <extLst>
    <ext xmlns:x14="http://schemas.microsoft.com/office/spreadsheetml/2009/9/main" uri="{504A1905-F514-4f6f-8877-14C23A59335A}">
      <x14:table altText="Invoice data" altTextSummary="List of invoice details such as Number, Date, Customer, Description, Amount, calculated details for days outstanding details, and a Trend sparkline. "/>
    </ext>
  </extLst>
</table>
</file>

<file path=xl/tables/table6.xml><?xml version="1.0" encoding="utf-8"?>
<table xmlns="http://schemas.openxmlformats.org/spreadsheetml/2006/main" id="4" name="tblData45" displayName="tblData45" ref="A12:L120" totalsRowCount="1" headerRowDxfId="218" dataDxfId="217">
  <autoFilter ref="A12:L119"/>
  <tableColumns count="12">
    <tableColumn id="1" name="Number" totalsRowFunction="custom" dataDxfId="216" totalsRowDxfId="215">
      <totalsRowFormula>"Total Invoices: "&amp;SUBTOTAL(3,tblData45[Number])</totalsRowFormula>
    </tableColumn>
    <tableColumn id="2" name="Date" dataDxfId="214" totalsRowDxfId="213"/>
    <tableColumn id="6" name="Inspection Type" dataDxfId="212" totalsRowDxfId="211"/>
    <tableColumn id="3" name="Description" dataDxfId="210" totalsRowDxfId="209"/>
    <tableColumn id="4" name="Amount" totalsRowFunction="sum" dataDxfId="208" totalsRowDxfId="207" dataCellStyle="Currency"/>
    <tableColumn id="5" name="Days Outstanding" dataDxfId="206" totalsRowDxfId="205">
      <calculatedColumnFormula>IF(tblData45[[#This Row],[Date]]&lt;1, "",IF(tblData45[[#This Row],[Date]]&gt;TODAY(),0,(tblData45[[#This Row],[Date]]-TODAY())*-1))</calculatedColumnFormula>
    </tableColumn>
    <tableColumn id="7" name="0-30 Days" totalsRowFunction="sum" dataDxfId="204" totalsRowDxfId="203">
      <calculatedColumnFormula>IF(tblData45[[#This Row],[Date]]&lt;TODAY(),IF(tblData45[[#This Row],[Days Outstanding]]&lt;=30,tblData45[[#This Row],[Amount]],0),)</calculatedColumnFormula>
    </tableColumn>
    <tableColumn id="8" name="30-60 Days" totalsRowFunction="sum" dataDxfId="202" totalsRowDxfId="201">
      <calculatedColumnFormula>IF(tblData45[[#This Row],[Date]]&gt;TODAY(),0,IF(AND(tblData45[[#This Row],[Days Outstanding]]&lt;=60,tblData45[[#This Row],[Days Outstanding]]&gt;30),tblData45[[#This Row],[Amount]],0))</calculatedColumnFormula>
    </tableColumn>
    <tableColumn id="9" name="60-90 Days" totalsRowFunction="sum" dataDxfId="200" totalsRowDxfId="199">
      <calculatedColumnFormula>IF(tblData45[[#This Row],[Date]]&gt;TODAY(),0,IF(AND(tblData45[[#This Row],[Days Outstanding]]&lt;=90,tblData45[[#This Row],[Days Outstanding]]&gt;60),tblData45[[#This Row],[Amount]],0))</calculatedColumnFormula>
    </tableColumn>
    <tableColumn id="10" name="&gt;90 Days" totalsRowFunction="sum" dataDxfId="198" totalsRowDxfId="197">
      <calculatedColumnFormula>IF(tblData45[[#This Row],[Date]]&gt;TODAY(),0,IF(tblData45[[#This Row],[Days Outstanding]]&gt;=90,tblData45[[#This Row],[Amount]],0))</calculatedColumnFormula>
    </tableColumn>
    <tableColumn id="13" name="Status" dataDxfId="196" totalsRowDxfId="195"/>
    <tableColumn id="11" name="Trend" dataDxfId="194" totalsRowDxfId="193"/>
  </tableColumns>
  <tableStyleInfo name="Forecast aging report table" showFirstColumn="0" showLastColumn="0" showRowStripes="1" showColumnStripes="0"/>
  <extLst>
    <ext xmlns:x14="http://schemas.microsoft.com/office/spreadsheetml/2009/9/main" uri="{504A1905-F514-4f6f-8877-14C23A59335A}">
      <x14:table altText="Invoice data" altTextSummary="List of invoice details such as Number, Date, Customer, Description, Amount, calculated details for days outstanding details, and a Trend sparkline. "/>
    </ext>
  </extLst>
</table>
</file>

<file path=xl/tables/table7.xml><?xml version="1.0" encoding="utf-8"?>
<table xmlns="http://schemas.openxmlformats.org/spreadsheetml/2006/main" id="12" name="tblData413" displayName="tblData413" ref="A12:L120" totalsRowCount="1" headerRowDxfId="191" dataDxfId="190">
  <autoFilter ref="A12:L119"/>
  <tableColumns count="12">
    <tableColumn id="1" name="Number" totalsRowFunction="custom" dataDxfId="189" totalsRowDxfId="188">
      <totalsRowFormula>"Total Invoices: "&amp;SUBTOTAL(3,tblData413[Number])</totalsRowFormula>
    </tableColumn>
    <tableColumn id="2" name="Date" dataDxfId="187" totalsRowDxfId="186"/>
    <tableColumn id="6" name="Inspection Type" dataDxfId="185" totalsRowDxfId="184"/>
    <tableColumn id="3" name="Description" dataDxfId="183" totalsRowDxfId="182"/>
    <tableColumn id="4" name="Amount" totalsRowFunction="sum" dataDxfId="181" totalsRowDxfId="180" dataCellStyle="Currency"/>
    <tableColumn id="5" name="Days Outstanding" dataDxfId="179" totalsRowDxfId="178">
      <calculatedColumnFormula>IF(tblData413[[#This Row],[Date]]&lt;1, "",IF(tblData413[[#This Row],[Date]]&gt;TODAY(),0,(tblData413[[#This Row],[Date]]-TODAY())*-1))</calculatedColumnFormula>
    </tableColumn>
    <tableColumn id="7" name="0-30 Days" totalsRowFunction="sum" dataDxfId="177" totalsRowDxfId="176">
      <calculatedColumnFormula>IF(tblData413[[#This Row],[Date]]&lt;TODAY(),IF(tblData413[[#This Row],[Days Outstanding]]&lt;=30,tblData413[[#This Row],[Amount]],0),)</calculatedColumnFormula>
    </tableColumn>
    <tableColumn id="8" name="30-60 Days" totalsRowFunction="sum" dataDxfId="175" totalsRowDxfId="174">
      <calculatedColumnFormula>IF(tblData413[[#This Row],[Date]]&gt;TODAY(),0,IF(AND(tblData413[[#This Row],[Days Outstanding]]&lt;=60,tblData413[[#This Row],[Days Outstanding]]&gt;30),tblData413[[#This Row],[Amount]],0))</calculatedColumnFormula>
    </tableColumn>
    <tableColumn id="9" name="60-90 Days" totalsRowFunction="sum" dataDxfId="173" totalsRowDxfId="172">
      <calculatedColumnFormula>IF(tblData413[[#This Row],[Date]]&gt;TODAY(),0,IF(AND(tblData413[[#This Row],[Days Outstanding]]&lt;=90,tblData413[[#This Row],[Days Outstanding]]&gt;60),tblData413[[#This Row],[Amount]],0))</calculatedColumnFormula>
    </tableColumn>
    <tableColumn id="10" name="&gt;90 Days" totalsRowFunction="sum" dataDxfId="171" totalsRowDxfId="170">
      <calculatedColumnFormula>IF(tblData413[[#This Row],[Date]]&gt;TODAY(),0,IF(tblData413[[#This Row],[Days Outstanding]]&gt;=90,tblData413[[#This Row],[Amount]],0))</calculatedColumnFormula>
    </tableColumn>
    <tableColumn id="13" name="Status" dataDxfId="169" totalsRowDxfId="168"/>
    <tableColumn id="11" name="Trend" dataDxfId="167" totalsRowDxfId="166"/>
  </tableColumns>
  <tableStyleInfo name="Forecast aging report table" showFirstColumn="0" showLastColumn="0" showRowStripes="1" showColumnStripes="0"/>
  <extLst>
    <ext xmlns:x14="http://schemas.microsoft.com/office/spreadsheetml/2009/9/main" uri="{504A1905-F514-4f6f-8877-14C23A59335A}">
      <x14:table altText="Invoice data" altTextSummary="List of invoice details such as Number, Date, Customer, Description, Amount, calculated details for days outstanding details, and a Trend sparkline. "/>
    </ext>
  </extLst>
</table>
</file>

<file path=xl/tables/table8.xml><?xml version="1.0" encoding="utf-8"?>
<table xmlns="http://schemas.openxmlformats.org/spreadsheetml/2006/main" id="1" name="tblData" displayName="tblData" ref="A11:L57" totalsRowCount="1" headerRowDxfId="164" dataDxfId="163">
  <autoFilter ref="A11:L56"/>
  <tableColumns count="12">
    <tableColumn id="1" name="Number" totalsRowFunction="custom" dataDxfId="162" totalsRowDxfId="161">
      <totalsRowFormula>"Total Invoices: "&amp;SUBTOTAL(3,tblData[Number])</totalsRowFormula>
    </tableColumn>
    <tableColumn id="2" name="Date" dataDxfId="160" totalsRowDxfId="159"/>
    <tableColumn id="6" name="Inspection Type" dataDxfId="158" totalsRowDxfId="157"/>
    <tableColumn id="3" name="Description" dataDxfId="156" totalsRowDxfId="155"/>
    <tableColumn id="4" name="Amount" totalsRowFunction="sum" dataDxfId="154" totalsRowDxfId="153" dataCellStyle="Currency"/>
    <tableColumn id="5" name="Days Outstanding" dataDxfId="152" totalsRowDxfId="151"/>
    <tableColumn id="7" name="0-30 Days" totalsRowFunction="sum" dataDxfId="150" totalsRowDxfId="149"/>
    <tableColumn id="8" name="30-60 Days" totalsRowFunction="sum" dataDxfId="148" totalsRowDxfId="147"/>
    <tableColumn id="9" name="60-90 Days" totalsRowFunction="sum" dataDxfId="146" totalsRowDxfId="145"/>
    <tableColumn id="10" name="&gt;90 Days" totalsRowFunction="sum" dataDxfId="144" totalsRowDxfId="143"/>
    <tableColumn id="13" name="Status" dataDxfId="142" totalsRowDxfId="141"/>
    <tableColumn id="11" name="Trend" dataDxfId="140" totalsRowDxfId="139"/>
  </tableColumns>
  <tableStyleInfo name="Forecast aging report table" showFirstColumn="0" showLastColumn="0" showRowStripes="1" showColumnStripes="0"/>
  <extLst>
    <ext xmlns:x14="http://schemas.microsoft.com/office/spreadsheetml/2009/9/main" uri="{504A1905-F514-4f6f-8877-14C23A59335A}">
      <x14:table altText="Invoice data" altTextSummary="List of invoice details such as Number, Date, Customer, Description, Amount, calculated details for days outstanding details, and a Trend sparkline. "/>
    </ext>
  </extLst>
</table>
</file>

<file path=xl/tables/table9.xml><?xml version="1.0" encoding="utf-8"?>
<table xmlns="http://schemas.openxmlformats.org/spreadsheetml/2006/main" id="3" name="tblData4" displayName="tblData4" ref="A12:L120" totalsRowCount="1" headerRowDxfId="137" dataDxfId="136">
  <autoFilter ref="A12:L119"/>
  <tableColumns count="12">
    <tableColumn id="1" name="Number" totalsRowFunction="custom" dataDxfId="135" totalsRowDxfId="134">
      <totalsRowFormula>"Total Invoices: "&amp;SUBTOTAL(3,tblData4[Number])</totalsRowFormula>
    </tableColumn>
    <tableColumn id="2" name="Date" dataDxfId="133" totalsRowDxfId="132"/>
    <tableColumn id="6" name="Inspection Type" dataDxfId="131" totalsRowDxfId="130"/>
    <tableColumn id="3" name="Description" dataDxfId="129" totalsRowDxfId="128"/>
    <tableColumn id="4" name="Amount" totalsRowFunction="sum" dataDxfId="127" totalsRowDxfId="126" dataCellStyle="Currency"/>
    <tableColumn id="5" name="Days Outstanding" dataDxfId="125" totalsRowDxfId="124">
      <calculatedColumnFormula>IF(tblData4[[#This Row],[Date]]&lt;1, "",IF(tblData4[[#This Row],[Date]]&gt;TODAY(),0,(tblData4[[#This Row],[Date]]-TODAY())*-1))</calculatedColumnFormula>
    </tableColumn>
    <tableColumn id="7" name="0-30 Days" totalsRowFunction="sum" dataDxfId="123" totalsRowDxfId="122">
      <calculatedColumnFormula>IF(tblData4[[#This Row],[Date]]&lt;TODAY(),IF(tblData4[[#This Row],[Days Outstanding]]&lt;=30,tblData4[[#This Row],[Amount]],0),)</calculatedColumnFormula>
    </tableColumn>
    <tableColumn id="8" name="30-60 Days" totalsRowFunction="sum" dataDxfId="121" totalsRowDxfId="120">
      <calculatedColumnFormula>IF(tblData4[[#This Row],[Date]]&gt;TODAY(),0,IF(AND(tblData4[[#This Row],[Days Outstanding]]&lt;=60,tblData4[[#This Row],[Days Outstanding]]&gt;30),tblData4[[#This Row],[Amount]],0))</calculatedColumnFormula>
    </tableColumn>
    <tableColumn id="9" name="60-90 Days" totalsRowFunction="sum" dataDxfId="119" totalsRowDxfId="118">
      <calculatedColumnFormula>IF(tblData4[[#This Row],[Date]]&gt;TODAY(),0,IF(AND(tblData4[[#This Row],[Days Outstanding]]&lt;=90,tblData4[[#This Row],[Days Outstanding]]&gt;60),tblData4[[#This Row],[Amount]],0))</calculatedColumnFormula>
    </tableColumn>
    <tableColumn id="10" name="&gt;90 Days" totalsRowFunction="sum" dataDxfId="117" totalsRowDxfId="116">
      <calculatedColumnFormula>IF(tblData4[[#This Row],[Date]]&gt;TODAY(),0,IF(tblData4[[#This Row],[Days Outstanding]]&gt;=90,tblData4[[#This Row],[Amount]],0))</calculatedColumnFormula>
    </tableColumn>
    <tableColumn id="13" name="Status" dataDxfId="115" totalsRowDxfId="114"/>
    <tableColumn id="11" name="Trend" dataDxfId="113" totalsRowDxfId="112"/>
  </tableColumns>
  <tableStyleInfo name="Forecast aging report table" showFirstColumn="0" showLastColumn="0" showRowStripes="1" showColumnStripes="0"/>
  <extLst>
    <ext xmlns:x14="http://schemas.microsoft.com/office/spreadsheetml/2009/9/main" uri="{504A1905-F514-4f6f-8877-14C23A59335A}">
      <x14:table altText="Invoice data" altTextSummary="List of invoice details such as Number, Date, Customer, Description, Amount, calculated details for days outstanding details, and a Trend sparkline. "/>
    </ext>
  </extLst>
</table>
</file>

<file path=xl/theme/theme1.xml><?xml version="1.0" encoding="utf-8"?>
<a:theme xmlns:a="http://schemas.openxmlformats.org/drawingml/2006/main" name="Office Theme">
  <a:themeElements>
    <a:clrScheme name="Forecast aging report">
      <a:dk1>
        <a:srgbClr val="000000"/>
      </a:dk1>
      <a:lt1>
        <a:srgbClr val="FFFFFF"/>
      </a:lt1>
      <a:dk2>
        <a:srgbClr val="381D18"/>
      </a:dk2>
      <a:lt2>
        <a:srgbClr val="EEEFEA"/>
      </a:lt2>
      <a:accent1>
        <a:srgbClr val="447389"/>
      </a:accent1>
      <a:accent2>
        <a:srgbClr val="E9A552"/>
      </a:accent2>
      <a:accent3>
        <a:srgbClr val="61A88F"/>
      </a:accent3>
      <a:accent4>
        <a:srgbClr val="E9C36D"/>
      </a:accent4>
      <a:accent5>
        <a:srgbClr val="E07560"/>
      </a:accent5>
      <a:accent6>
        <a:srgbClr val="9079A2"/>
      </a:accent6>
      <a:hlink>
        <a:srgbClr val="61A88F"/>
      </a:hlink>
      <a:folHlink>
        <a:srgbClr val="9079A2"/>
      </a:folHlink>
    </a:clrScheme>
    <a:fontScheme name="Forecast aging report">
      <a:majorFont>
        <a:latin typeface="Cambria"/>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ysClr val="window" lastClr="FFFFFF"/>
        </a:solidFill>
        <a:ln w="19050">
          <a:solidFill>
            <a:schemeClr val="accent1"/>
          </a:solidFill>
        </a:ln>
      </a:spPr>
      <a:bodyPr vertOverflow="clip" horzOverflow="clip" rtlCol="0" anchor="ctr"/>
      <a:lstStyle>
        <a:defPPr algn="l">
          <a:defRPr sz="1200">
            <a:solidFill>
              <a:schemeClr val="accent2"/>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timelineCaches/timelineCache1.xml><?xml version="1.0" encoding="utf-8"?>
<timelineCacheDefinition xmlns="http://schemas.microsoft.com/office/spreadsheetml/2010/11/main" xmlns:x15="http://schemas.microsoft.com/office/spreadsheetml/2010/11/main" xmlns:mc="http://schemas.openxmlformats.org/markup-compatibility/2006" xmlns:xr10="http://schemas.microsoft.com/office/spreadsheetml/2016/revision10" mc:Ignorable="xr10" name="NativeTimeline_Date" xr10:uid="{00000000-0013-0000-FFFF-FFFF04000000}" sourceName="Date">
  <pivotTables>
    <pivotTable tabId="3" name="ptReport"/>
  </pivotTables>
  <state minimalRefreshVersion="6" lastRefreshVersion="6" pivotCacheId="3" filterType="dateBetween">
    <selection startDate="2011-01-01T00:00:00" endDate="2012-12-31T00:00:00"/>
    <bounds startDate="2012-01-01T00:00:00" endDate="2013-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xmlns:xr10="http://schemas.microsoft.com/office/spreadsheetml/2016/revision10" mc:Ignorable="x xr10">
  <timeline name="Due Date" xr10:uid="{00000000-0014-0000-FFFF-FFFF04000000}" cache="NativeTimeline_Date" caption="Due Date" level="0" selectionLevel="0" scrollPosition="2012-01-01T00:00:00"/>
</timeline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3.bin"/><Relationship Id="rId1" Type="http://schemas.openxmlformats.org/officeDocument/2006/relationships/pivotTable" Target="../pivotTables/pivotTable1.xml"/><Relationship Id="rId5" Type="http://schemas.microsoft.com/office/2011/relationships/timeline" Target="../timelines/timeline1.xml"/><Relationship Id="rId4" Type="http://schemas.microsoft.com/office/2007/relationships/slicer" Target="../slicers/slicer2.xm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KORI.ERCEG@FOXROACH.COM"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7"/>
  <sheetViews>
    <sheetView zoomScaleNormal="100" workbookViewId="0">
      <pane ySplit="5" topLeftCell="A135" activePane="bottomLeft" state="frozen"/>
      <selection pane="bottomLeft" activeCell="A152" sqref="A152:A157"/>
    </sheetView>
  </sheetViews>
  <sheetFormatPr defaultRowHeight="15" x14ac:dyDescent="0.25"/>
  <cols>
    <col min="1" max="1" width="13.42578125" customWidth="1"/>
    <col min="2" max="2" width="15.28515625" style="25" customWidth="1"/>
    <col min="3" max="3" width="16.42578125" customWidth="1"/>
    <col min="4" max="4" width="27.5703125" style="36" customWidth="1"/>
    <col min="5" max="5" width="10.28515625" customWidth="1"/>
    <col min="6" max="6" width="19.140625" style="33" customWidth="1"/>
    <col min="7" max="7" width="12" customWidth="1"/>
    <col min="8" max="8" width="13.140625" customWidth="1"/>
    <col min="9" max="9" width="13.42578125" customWidth="1"/>
    <col min="10" max="10" width="15.7109375" customWidth="1"/>
  </cols>
  <sheetData>
    <row r="1" spans="1:11" ht="18.75" x14ac:dyDescent="0.25">
      <c r="A1" s="32" t="s">
        <v>0</v>
      </c>
    </row>
    <row r="2" spans="1:11" ht="45" x14ac:dyDescent="0.25">
      <c r="A2" s="21" t="s">
        <v>1</v>
      </c>
    </row>
    <row r="5" spans="1:11" s="23" customFormat="1" x14ac:dyDescent="0.25">
      <c r="A5" s="23" t="s">
        <v>2</v>
      </c>
      <c r="B5" s="26" t="s">
        <v>3</v>
      </c>
      <c r="C5" s="23" t="s">
        <v>4</v>
      </c>
      <c r="D5" s="38" t="s">
        <v>5</v>
      </c>
      <c r="E5" s="23" t="s">
        <v>6</v>
      </c>
      <c r="F5" s="34" t="s">
        <v>7</v>
      </c>
      <c r="G5" s="23" t="s">
        <v>8</v>
      </c>
      <c r="H5" s="23" t="s">
        <v>9</v>
      </c>
      <c r="I5" s="23" t="s">
        <v>10</v>
      </c>
      <c r="J5" s="23" t="s">
        <v>11</v>
      </c>
      <c r="K5" s="23" t="s">
        <v>12</v>
      </c>
    </row>
    <row r="6" spans="1:11" x14ac:dyDescent="0.25">
      <c r="A6" s="2" t="s">
        <v>13</v>
      </c>
      <c r="B6" s="20" t="s">
        <v>14</v>
      </c>
      <c r="C6" s="2" t="s">
        <v>15</v>
      </c>
      <c r="D6" s="2" t="s">
        <v>16</v>
      </c>
      <c r="E6" s="2" t="s">
        <v>17</v>
      </c>
      <c r="F6" s="35" t="s">
        <v>18</v>
      </c>
      <c r="G6" s="2" t="s">
        <v>19</v>
      </c>
      <c r="H6" s="2" t="s">
        <v>20</v>
      </c>
      <c r="I6" s="2" t="s">
        <v>21</v>
      </c>
      <c r="J6" s="2" t="s">
        <v>22</v>
      </c>
      <c r="K6" s="3" t="s">
        <v>23</v>
      </c>
    </row>
    <row r="7" spans="1:11" x14ac:dyDescent="0.25">
      <c r="A7" s="42">
        <v>16120022</v>
      </c>
      <c r="B7" s="43">
        <v>42739</v>
      </c>
      <c r="C7" s="42" t="s">
        <v>24</v>
      </c>
      <c r="D7" s="55" t="s">
        <v>25</v>
      </c>
      <c r="E7" s="42" t="s">
        <v>26</v>
      </c>
      <c r="F7" s="45">
        <f ca="1">IF(tblData412[[#This Row],[Date]]&lt;1, "",IF(tblData412[[#This Row],[Date]]&gt;TODAY(),0,(tblData412[[#This Row],[Date]]-TODAY())*-1))</f>
        <v>525</v>
      </c>
      <c r="G7" s="42"/>
      <c r="H7" s="42"/>
      <c r="I7" s="42"/>
      <c r="J7" s="42"/>
      <c r="K7" s="46"/>
    </row>
    <row r="8" spans="1:11" x14ac:dyDescent="0.25">
      <c r="A8" s="42">
        <v>16120020</v>
      </c>
      <c r="B8" s="43">
        <v>42739</v>
      </c>
      <c r="C8" s="42" t="s">
        <v>24</v>
      </c>
      <c r="D8" s="55" t="s">
        <v>27</v>
      </c>
      <c r="E8" s="42" t="s">
        <v>26</v>
      </c>
      <c r="F8" s="45">
        <f ca="1">IF(tblData412[[#This Row],[Date]]&lt;1, "",IF(tblData412[[#This Row],[Date]]&gt;TODAY(),0,(tblData412[[#This Row],[Date]]-TODAY())*-1))</f>
        <v>525</v>
      </c>
      <c r="G8" s="42"/>
      <c r="H8" s="42"/>
      <c r="I8" s="42"/>
      <c r="J8" s="42"/>
      <c r="K8" s="46"/>
    </row>
    <row r="9" spans="1:11" x14ac:dyDescent="0.25">
      <c r="A9" s="42">
        <v>16120041</v>
      </c>
      <c r="B9" s="43">
        <v>42739</v>
      </c>
      <c r="C9" s="42" t="s">
        <v>28</v>
      </c>
      <c r="D9" s="55" t="s">
        <v>29</v>
      </c>
      <c r="E9" s="42"/>
      <c r="F9" s="45">
        <f ca="1">IF(tblData412[[#This Row],[Date]]&lt;1, "",IF(tblData412[[#This Row],[Date]]&gt;TODAY(),0,(tblData412[[#This Row],[Date]]-TODAY())*-1))</f>
        <v>525</v>
      </c>
      <c r="G9" s="42"/>
      <c r="H9" s="42"/>
      <c r="I9" s="42"/>
      <c r="J9" s="42"/>
      <c r="K9" s="46"/>
    </row>
    <row r="10" spans="1:11" x14ac:dyDescent="0.25">
      <c r="A10" s="42">
        <v>16120101</v>
      </c>
      <c r="B10" s="43">
        <v>42739</v>
      </c>
      <c r="C10" s="42" t="s">
        <v>24</v>
      </c>
      <c r="D10" s="42" t="s">
        <v>30</v>
      </c>
      <c r="E10" s="42" t="s">
        <v>26</v>
      </c>
      <c r="F10" s="45">
        <f ca="1">IF(tblData412[[#This Row],[Date]]&lt;1, "",IF(tblData412[[#This Row],[Date]]&gt;TODAY(),0,(tblData412[[#This Row],[Date]]-TODAY())*-1))</f>
        <v>525</v>
      </c>
      <c r="G10" s="42"/>
      <c r="H10" s="42"/>
      <c r="I10" s="42"/>
      <c r="J10" s="42"/>
      <c r="K10" s="46"/>
    </row>
    <row r="11" spans="1:11" x14ac:dyDescent="0.25">
      <c r="A11" s="42">
        <v>0</v>
      </c>
      <c r="B11" s="43">
        <v>42739</v>
      </c>
      <c r="C11" s="42" t="s">
        <v>31</v>
      </c>
      <c r="D11" s="47" t="s">
        <v>32</v>
      </c>
      <c r="E11" s="42" t="s">
        <v>26</v>
      </c>
      <c r="F11" s="45">
        <f ca="1">IF(tblData412[[#This Row],[Date]]&lt;1, "",IF(tblData412[[#This Row],[Date]]&gt;TODAY(),0,(tblData412[[#This Row],[Date]]-TODAY())*-1))</f>
        <v>525</v>
      </c>
      <c r="G11" s="42"/>
      <c r="H11" s="42"/>
      <c r="I11" s="42"/>
      <c r="J11" s="42"/>
      <c r="K11" s="46"/>
    </row>
    <row r="12" spans="1:11" x14ac:dyDescent="0.25">
      <c r="A12" s="42">
        <v>0</v>
      </c>
      <c r="B12" s="43">
        <v>42739</v>
      </c>
      <c r="C12" s="42" t="s">
        <v>31</v>
      </c>
      <c r="D12" s="47" t="s">
        <v>33</v>
      </c>
      <c r="E12" s="42" t="s">
        <v>26</v>
      </c>
      <c r="F12" s="45">
        <f ca="1">IF(tblData412[[#This Row],[Date]]&lt;1, "",IF(tblData412[[#This Row],[Date]]&gt;TODAY(),0,(tblData412[[#This Row],[Date]]-TODAY())*-1))</f>
        <v>525</v>
      </c>
      <c r="G12" s="42"/>
      <c r="H12" s="42"/>
      <c r="I12" s="42"/>
      <c r="J12" s="42"/>
      <c r="K12" s="46"/>
    </row>
    <row r="13" spans="1:11" x14ac:dyDescent="0.25">
      <c r="A13" s="42">
        <v>0</v>
      </c>
      <c r="B13" s="43">
        <v>42739</v>
      </c>
      <c r="C13" s="42" t="s">
        <v>31</v>
      </c>
      <c r="D13" s="47" t="s">
        <v>34</v>
      </c>
      <c r="E13" s="42" t="s">
        <v>26</v>
      </c>
      <c r="F13" s="45">
        <f ca="1">IF(tblData412[[#This Row],[Date]]&lt;1, "",IF(tblData412[[#This Row],[Date]]&gt;TODAY(),0,(tblData412[[#This Row],[Date]]-TODAY())*-1))</f>
        <v>525</v>
      </c>
      <c r="G13" s="42"/>
      <c r="H13" s="42"/>
      <c r="I13" s="42"/>
      <c r="J13" s="42"/>
      <c r="K13" s="46"/>
    </row>
    <row r="14" spans="1:11" x14ac:dyDescent="0.25">
      <c r="A14" s="42">
        <v>16120229</v>
      </c>
      <c r="B14" s="43">
        <v>42740</v>
      </c>
      <c r="C14" s="42" t="s">
        <v>24</v>
      </c>
      <c r="D14" s="47" t="s">
        <v>35</v>
      </c>
      <c r="E14" s="42"/>
      <c r="F14" s="45">
        <f ca="1">IF(tblData412[[#This Row],[Date]]&lt;1, "",IF(tblData412[[#This Row],[Date]]&gt;TODAY(),0,(tblData412[[#This Row],[Date]]-TODAY())*-1))</f>
        <v>524</v>
      </c>
      <c r="G14" s="42"/>
      <c r="H14" s="42"/>
      <c r="I14" s="42"/>
      <c r="J14" s="42"/>
      <c r="K14" s="46"/>
    </row>
    <row r="15" spans="1:11" x14ac:dyDescent="0.25">
      <c r="A15" s="42">
        <v>16120321</v>
      </c>
      <c r="B15" s="43">
        <v>42740</v>
      </c>
      <c r="C15" s="42" t="s">
        <v>24</v>
      </c>
      <c r="D15" s="47" t="s">
        <v>36</v>
      </c>
      <c r="E15" s="42"/>
      <c r="F15" s="45">
        <f ca="1">IF(tblData412[[#This Row],[Date]]&lt;1, "",IF(tblData412[[#This Row],[Date]]&gt;TODAY(),0,(tblData412[[#This Row],[Date]]-TODAY())*-1))</f>
        <v>524</v>
      </c>
      <c r="G15" s="42"/>
      <c r="H15" s="42"/>
      <c r="I15" s="42"/>
      <c r="J15" s="42"/>
      <c r="K15" s="46"/>
    </row>
    <row r="16" spans="1:11" x14ac:dyDescent="0.25">
      <c r="A16" s="42">
        <v>16120218</v>
      </c>
      <c r="B16" s="43">
        <v>42740</v>
      </c>
      <c r="C16" s="42" t="s">
        <v>28</v>
      </c>
      <c r="D16" s="47" t="s">
        <v>37</v>
      </c>
      <c r="E16" s="42"/>
      <c r="F16" s="45">
        <f ca="1">IF(tblData412[[#This Row],[Date]]&lt;1, "",IF(tblData412[[#This Row],[Date]]&gt;TODAY(),0,(tblData412[[#This Row],[Date]]-TODAY())*-1))</f>
        <v>524</v>
      </c>
      <c r="G16" s="42"/>
      <c r="H16" s="42"/>
      <c r="I16" s="42"/>
      <c r="J16" s="42"/>
      <c r="K16" s="46"/>
    </row>
    <row r="17" spans="1:11" x14ac:dyDescent="0.25">
      <c r="A17" s="42">
        <v>0</v>
      </c>
      <c r="B17" s="43">
        <v>42740</v>
      </c>
      <c r="C17" s="42" t="s">
        <v>28</v>
      </c>
      <c r="D17" s="42" t="s">
        <v>38</v>
      </c>
      <c r="E17" s="42"/>
      <c r="F17" s="45">
        <f ca="1">IF(tblData412[[#This Row],[Date]]&lt;1, "",IF(tblData412[[#This Row],[Date]]&gt;TODAY(),0,(tblData412[[#This Row],[Date]]-TODAY())*-1))</f>
        <v>524</v>
      </c>
      <c r="G17" s="42"/>
      <c r="H17" s="42"/>
      <c r="I17" s="42"/>
      <c r="J17" s="42"/>
      <c r="K17" s="46"/>
    </row>
    <row r="18" spans="1:11" x14ac:dyDescent="0.25">
      <c r="A18" s="42">
        <v>17010046</v>
      </c>
      <c r="B18" s="43">
        <v>42740</v>
      </c>
      <c r="C18" s="42" t="s">
        <v>28</v>
      </c>
      <c r="D18" s="42" t="s">
        <v>39</v>
      </c>
      <c r="E18" s="42"/>
      <c r="F18" s="45">
        <f ca="1">IF(tblData412[[#This Row],[Date]]&lt;1, "",IF(tblData412[[#This Row],[Date]]&gt;TODAY(),0,(tblData412[[#This Row],[Date]]-TODAY())*-1))</f>
        <v>524</v>
      </c>
      <c r="G18" s="42"/>
      <c r="H18" s="42"/>
      <c r="I18" s="42"/>
      <c r="J18" s="42"/>
      <c r="K18" s="46"/>
    </row>
    <row r="19" spans="1:11" x14ac:dyDescent="0.25">
      <c r="A19" s="42">
        <v>0</v>
      </c>
      <c r="B19" s="43">
        <v>42740</v>
      </c>
      <c r="C19" s="42" t="s">
        <v>31</v>
      </c>
      <c r="D19" s="42" t="s">
        <v>40</v>
      </c>
      <c r="E19" s="42"/>
      <c r="F19" s="45">
        <f ca="1">IF(tblData412[[#This Row],[Date]]&lt;1, "",IF(tblData412[[#This Row],[Date]]&gt;TODAY(),0,(tblData412[[#This Row],[Date]]-TODAY())*-1))</f>
        <v>524</v>
      </c>
      <c r="G19" s="42"/>
      <c r="H19" s="42"/>
      <c r="I19" s="42"/>
      <c r="J19" s="42"/>
      <c r="K19" s="46"/>
    </row>
    <row r="20" spans="1:11" x14ac:dyDescent="0.25">
      <c r="A20" s="42">
        <v>16120080</v>
      </c>
      <c r="B20" s="43">
        <v>42741</v>
      </c>
      <c r="C20" s="42" t="s">
        <v>41</v>
      </c>
      <c r="D20" s="47" t="s">
        <v>42</v>
      </c>
      <c r="E20" s="42"/>
      <c r="F20" s="45">
        <f ca="1">IF(tblData412[[#This Row],[Date]]&lt;1, "",IF(tblData412[[#This Row],[Date]]&gt;TODAY(),0,(tblData412[[#This Row],[Date]]-TODAY())*-1))</f>
        <v>523</v>
      </c>
      <c r="G20" s="42"/>
      <c r="H20" s="42"/>
      <c r="I20" s="42"/>
      <c r="J20" s="42"/>
      <c r="K20" s="46"/>
    </row>
    <row r="21" spans="1:11" x14ac:dyDescent="0.25">
      <c r="A21" s="42">
        <v>16120086</v>
      </c>
      <c r="B21" s="43">
        <v>42741</v>
      </c>
      <c r="C21" s="42" t="s">
        <v>41</v>
      </c>
      <c r="D21" s="47" t="s">
        <v>43</v>
      </c>
      <c r="E21" s="42" t="s">
        <v>26</v>
      </c>
      <c r="F21" s="45">
        <f ca="1">IF(tblData412[[#This Row],[Date]]&lt;1, "",IF(tblData412[[#This Row],[Date]]&gt;TODAY(),0,(tblData412[[#This Row],[Date]]-TODAY())*-1))</f>
        <v>523</v>
      </c>
      <c r="G21" s="42"/>
      <c r="H21" s="42"/>
      <c r="I21" s="42"/>
      <c r="J21" s="42"/>
      <c r="K21" s="46"/>
    </row>
    <row r="22" spans="1:11" x14ac:dyDescent="0.25">
      <c r="A22" s="42">
        <v>0</v>
      </c>
      <c r="B22" s="43">
        <v>42741</v>
      </c>
      <c r="C22" s="42" t="s">
        <v>44</v>
      </c>
      <c r="D22" s="47" t="s">
        <v>45</v>
      </c>
      <c r="E22" s="42"/>
      <c r="F22" s="45">
        <f ca="1">IF(tblData412[[#This Row],[Date]]&lt;1, "",IF(tblData412[[#This Row],[Date]]&gt;TODAY(),0,(tblData412[[#This Row],[Date]]-TODAY())*-1))</f>
        <v>523</v>
      </c>
      <c r="G22" s="42">
        <f ca="1">IF(tblData412[[#This Row],[Date]]&lt;TODAY(),IF(tblData412[[#This Row],[Days Outstanding]]&lt;=30,tblData412[[#This Row],[Status]],0),)</f>
        <v>0</v>
      </c>
      <c r="H22" s="42">
        <f ca="1">IF(tblData412[[#This Row],[Date]]&gt;TODAY(),0,IF(AND(tblData412[[#This Row],[Days Outstanding]]&lt;=60,tblData412[[#This Row],[Days Outstanding]]&gt;30),tblData412[[#This Row],[Status]],0))</f>
        <v>0</v>
      </c>
      <c r="I22" s="42">
        <f ca="1">IF(tblData412[[#This Row],[Date]]&gt;TODAY(),0,IF(AND(tblData412[[#This Row],[Days Outstanding]]&lt;=90,tblData412[[#This Row],[Days Outstanding]]&gt;60),tblData412[[#This Row],[Status]],0))</f>
        <v>0</v>
      </c>
      <c r="J22" s="42">
        <f ca="1">IF(tblData412[[#This Row],[Date]]&gt;TODAY(),0,IF(tblData412[[#This Row],[Days Outstanding]]&gt;=90,tblData412[[#This Row],[Status]],0))</f>
        <v>0</v>
      </c>
      <c r="K22" s="46"/>
    </row>
    <row r="23" spans="1:11" x14ac:dyDescent="0.25">
      <c r="A23" s="42">
        <v>0</v>
      </c>
      <c r="B23" s="43">
        <v>42741</v>
      </c>
      <c r="C23" s="42" t="s">
        <v>44</v>
      </c>
      <c r="D23" s="47" t="s">
        <v>46</v>
      </c>
      <c r="E23" s="42"/>
      <c r="F23" s="45">
        <f ca="1">IF(tblData412[[#This Row],[Date]]&lt;1, "",IF(tblData412[[#This Row],[Date]]&gt;TODAY(),0,(tblData412[[#This Row],[Date]]-TODAY())*-1))</f>
        <v>523</v>
      </c>
      <c r="G23" s="42">
        <f ca="1">IF(tblData412[[#This Row],[Date]]&lt;TODAY(),IF(tblData412[[#This Row],[Days Outstanding]]&lt;=30,tblData412[[#This Row],[Status]],0),)</f>
        <v>0</v>
      </c>
      <c r="H23" s="42">
        <f ca="1">IF(tblData412[[#This Row],[Date]]&gt;TODAY(),0,IF(AND(tblData412[[#This Row],[Days Outstanding]]&lt;=60,tblData412[[#This Row],[Days Outstanding]]&gt;30),tblData412[[#This Row],[Status]],0))</f>
        <v>0</v>
      </c>
      <c r="I23" s="42">
        <f ca="1">IF(tblData412[[#This Row],[Date]]&gt;TODAY(),0,IF(AND(tblData412[[#This Row],[Days Outstanding]]&lt;=90,tblData412[[#This Row],[Days Outstanding]]&gt;60),tblData412[[#This Row],[Status]],0))</f>
        <v>0</v>
      </c>
      <c r="J23" s="42">
        <f ca="1">IF(tblData412[[#This Row],[Date]]&gt;TODAY(),0,IF(tblData412[[#This Row],[Days Outstanding]]&gt;=90,tblData412[[#This Row],[Status]],0))</f>
        <v>0</v>
      </c>
      <c r="K23" s="46"/>
    </row>
    <row r="24" spans="1:11" x14ac:dyDescent="0.25">
      <c r="A24" s="42">
        <v>0</v>
      </c>
      <c r="B24" s="43">
        <v>42741</v>
      </c>
      <c r="C24" s="42" t="s">
        <v>31</v>
      </c>
      <c r="D24" s="47" t="s">
        <v>47</v>
      </c>
      <c r="E24" s="42" t="s">
        <v>26</v>
      </c>
      <c r="F24" s="45">
        <f ca="1">IF(tblData412[[#This Row],[Date]]&lt;1, "",IF(tblData412[[#This Row],[Date]]&gt;TODAY(),0,(tblData412[[#This Row],[Date]]-TODAY())*-1))</f>
        <v>523</v>
      </c>
      <c r="G24" s="42"/>
      <c r="H24" s="42"/>
      <c r="I24" s="42"/>
      <c r="J24" s="42"/>
      <c r="K24" s="46"/>
    </row>
    <row r="25" spans="1:11" x14ac:dyDescent="0.25">
      <c r="A25" s="42">
        <v>0</v>
      </c>
      <c r="B25" s="43">
        <v>42741</v>
      </c>
      <c r="C25" s="42" t="s">
        <v>31</v>
      </c>
      <c r="D25" s="47" t="s">
        <v>48</v>
      </c>
      <c r="E25" s="42" t="s">
        <v>26</v>
      </c>
      <c r="F25" s="45">
        <f ca="1">IF(tblData412[[#This Row],[Date]]&lt;1, "",IF(tblData412[[#This Row],[Date]]&gt;TODAY(),0,(tblData412[[#This Row],[Date]]-TODAY())*-1))</f>
        <v>523</v>
      </c>
      <c r="G25" s="42"/>
      <c r="H25" s="42"/>
      <c r="I25" s="42"/>
      <c r="J25" s="42"/>
      <c r="K25" s="46"/>
    </row>
    <row r="26" spans="1:11" x14ac:dyDescent="0.25">
      <c r="A26" s="42" t="s">
        <v>49</v>
      </c>
      <c r="B26" s="43">
        <v>42741</v>
      </c>
      <c r="C26" s="42" t="s">
        <v>41</v>
      </c>
      <c r="D26" s="91" t="s">
        <v>50</v>
      </c>
      <c r="E26" s="42"/>
      <c r="F26" s="45">
        <f ca="1">IF(tblData412[[#This Row],[Date]]&lt;1, "",IF(tblData412[[#This Row],[Date]]&gt;TODAY(),0,(tblData412[[#This Row],[Date]]-TODAY())*-1))</f>
        <v>523</v>
      </c>
      <c r="G26" s="42"/>
      <c r="H26" s="42"/>
      <c r="I26" s="42"/>
      <c r="J26" s="42"/>
      <c r="K26" s="46"/>
    </row>
    <row r="27" spans="1:11" x14ac:dyDescent="0.25">
      <c r="A27" s="42">
        <v>16110112</v>
      </c>
      <c r="B27" s="43">
        <v>42744</v>
      </c>
      <c r="C27" s="42" t="s">
        <v>24</v>
      </c>
      <c r="D27" s="47" t="s">
        <v>51</v>
      </c>
      <c r="E27" s="42" t="s">
        <v>26</v>
      </c>
      <c r="F27" s="45">
        <f ca="1">IF(tblData412[[#This Row],[Date]]&lt;1, "",IF(tblData412[[#This Row],[Date]]&gt;TODAY(),0,(tblData412[[#This Row],[Date]]-TODAY())*-1))</f>
        <v>520</v>
      </c>
      <c r="G27" s="42"/>
      <c r="H27" s="42"/>
      <c r="I27" s="42"/>
      <c r="J27" s="42"/>
      <c r="K27" s="46"/>
    </row>
    <row r="28" spans="1:11" x14ac:dyDescent="0.25">
      <c r="A28" s="42">
        <v>0</v>
      </c>
      <c r="B28" s="43">
        <v>42744</v>
      </c>
      <c r="C28" s="42" t="s">
        <v>31</v>
      </c>
      <c r="D28" s="47" t="s">
        <v>52</v>
      </c>
      <c r="E28" s="42" t="s">
        <v>26</v>
      </c>
      <c r="F28" s="45">
        <f ca="1">IF(tblData412[[#This Row],[Date]]&lt;1, "",IF(tblData412[[#This Row],[Date]]&gt;TODAY(),0,(tblData412[[#This Row],[Date]]-TODAY())*-1))</f>
        <v>520</v>
      </c>
      <c r="G28" s="42"/>
      <c r="H28" s="42"/>
      <c r="I28" s="42"/>
      <c r="J28" s="42"/>
      <c r="K28" s="46"/>
    </row>
    <row r="29" spans="1:11" x14ac:dyDescent="0.25">
      <c r="A29" s="42">
        <v>16110879</v>
      </c>
      <c r="B29" s="43">
        <v>42744</v>
      </c>
      <c r="C29" s="42" t="s">
        <v>24</v>
      </c>
      <c r="D29" s="42" t="s">
        <v>53</v>
      </c>
      <c r="E29" s="42"/>
      <c r="F29" s="45">
        <f ca="1">IF(tblData412[[#This Row],[Date]]&lt;1, "",IF(tblData412[[#This Row],[Date]]&gt;TODAY(),0,(tblData412[[#This Row],[Date]]-TODAY())*-1))</f>
        <v>520</v>
      </c>
      <c r="G29" s="42"/>
      <c r="H29" s="42"/>
      <c r="I29" s="42"/>
      <c r="J29" s="42"/>
      <c r="K29" s="46"/>
    </row>
    <row r="30" spans="1:11" ht="15.75" x14ac:dyDescent="0.25">
      <c r="A30" s="42">
        <v>0</v>
      </c>
      <c r="B30" s="43">
        <v>42744</v>
      </c>
      <c r="C30" s="42" t="s">
        <v>31</v>
      </c>
      <c r="D30" s="88" t="s">
        <v>54</v>
      </c>
      <c r="E30" s="42" t="s">
        <v>26</v>
      </c>
      <c r="F30" s="45">
        <f ca="1">IF(tblData412[[#This Row],[Date]]&lt;1, "",IF(tblData412[[#This Row],[Date]]&gt;TODAY(),0,(tblData412[[#This Row],[Date]]-TODAY())*-1))</f>
        <v>520</v>
      </c>
      <c r="G30" s="42"/>
      <c r="H30" s="42"/>
      <c r="I30" s="42"/>
      <c r="J30" s="42"/>
      <c r="K30" s="46"/>
    </row>
    <row r="31" spans="1:11" ht="15.75" x14ac:dyDescent="0.25">
      <c r="A31" s="42">
        <v>0</v>
      </c>
      <c r="B31" s="43">
        <v>42744</v>
      </c>
      <c r="C31" s="42" t="s">
        <v>31</v>
      </c>
      <c r="D31" s="88" t="s">
        <v>55</v>
      </c>
      <c r="E31" s="42" t="s">
        <v>26</v>
      </c>
      <c r="F31" s="45">
        <f ca="1">IF(tblData412[[#This Row],[Date]]&lt;1, "",IF(tblData412[[#This Row],[Date]]&gt;TODAY(),0,(tblData412[[#This Row],[Date]]-TODAY())*-1))</f>
        <v>520</v>
      </c>
      <c r="G31" s="42"/>
      <c r="H31" s="42"/>
      <c r="I31" s="42"/>
      <c r="J31" s="42"/>
      <c r="K31" s="46"/>
    </row>
    <row r="32" spans="1:11" ht="15.75" x14ac:dyDescent="0.25">
      <c r="A32" s="42">
        <v>16110474</v>
      </c>
      <c r="B32" s="43">
        <v>42744</v>
      </c>
      <c r="C32" s="42" t="s">
        <v>24</v>
      </c>
      <c r="D32" s="88" t="s">
        <v>56</v>
      </c>
      <c r="E32" s="42"/>
      <c r="F32" s="45">
        <f ca="1">IF(tblData412[[#This Row],[Date]]&lt;1, "",IF(tblData412[[#This Row],[Date]]&gt;TODAY(),0,(tblData412[[#This Row],[Date]]-TODAY())*-1))</f>
        <v>520</v>
      </c>
      <c r="G32" s="42"/>
      <c r="H32" s="42"/>
      <c r="I32" s="42"/>
      <c r="J32" s="42"/>
      <c r="K32" s="46"/>
    </row>
    <row r="33" spans="1:11" ht="15.75" x14ac:dyDescent="0.25">
      <c r="A33" s="42">
        <v>0</v>
      </c>
      <c r="B33" s="43">
        <v>42745</v>
      </c>
      <c r="C33" s="42" t="s">
        <v>31</v>
      </c>
      <c r="D33" s="88" t="s">
        <v>57</v>
      </c>
      <c r="E33" s="42" t="s">
        <v>26</v>
      </c>
      <c r="F33" s="45">
        <f ca="1">IF(tblData412[[#This Row],[Date]]&lt;1, "",IF(tblData412[[#This Row],[Date]]&gt;TODAY(),0,(tblData412[[#This Row],[Date]]-TODAY())*-1))</f>
        <v>519</v>
      </c>
      <c r="G33" s="42"/>
      <c r="H33" s="42"/>
      <c r="I33" s="42"/>
      <c r="J33" s="42"/>
      <c r="K33" s="46"/>
    </row>
    <row r="34" spans="1:11" ht="15.75" x14ac:dyDescent="0.25">
      <c r="A34" s="42">
        <v>0</v>
      </c>
      <c r="B34" s="43">
        <v>42745</v>
      </c>
      <c r="C34" s="42" t="s">
        <v>31</v>
      </c>
      <c r="D34" s="88" t="s">
        <v>58</v>
      </c>
      <c r="E34" s="42"/>
      <c r="F34" s="45">
        <f ca="1">IF(tblData412[[#This Row],[Date]]&lt;1, "",IF(tblData412[[#This Row],[Date]]&gt;TODAY(),0,(tblData412[[#This Row],[Date]]-TODAY())*-1))</f>
        <v>519</v>
      </c>
      <c r="G34" s="42"/>
      <c r="H34" s="42"/>
      <c r="I34" s="42"/>
      <c r="J34" s="42"/>
      <c r="K34" s="46"/>
    </row>
    <row r="35" spans="1:11" ht="15.75" x14ac:dyDescent="0.25">
      <c r="A35" s="42">
        <v>0</v>
      </c>
      <c r="B35" s="43">
        <v>42745</v>
      </c>
      <c r="C35" s="42" t="s">
        <v>31</v>
      </c>
      <c r="D35" s="88" t="s">
        <v>59</v>
      </c>
      <c r="E35" s="42"/>
      <c r="F35" s="45">
        <f ca="1">IF(tblData412[[#This Row],[Date]]&lt;1, "",IF(tblData412[[#This Row],[Date]]&gt;TODAY(),0,(tblData412[[#This Row],[Date]]-TODAY())*-1))</f>
        <v>519</v>
      </c>
      <c r="G35" s="42"/>
      <c r="H35" s="42"/>
      <c r="I35" s="42"/>
      <c r="J35" s="42"/>
      <c r="K35" s="46"/>
    </row>
    <row r="36" spans="1:11" x14ac:dyDescent="0.25">
      <c r="A36" s="42">
        <v>0</v>
      </c>
      <c r="B36" s="43">
        <v>42745</v>
      </c>
      <c r="C36" s="42" t="s">
        <v>31</v>
      </c>
      <c r="D36" s="42" t="s">
        <v>60</v>
      </c>
      <c r="E36" s="42"/>
      <c r="F36" s="45">
        <f ca="1">IF(tblData412[[#This Row],[Date]]&lt;1, "",IF(tblData412[[#This Row],[Date]]&gt;TODAY(),0,(tblData412[[#This Row],[Date]]-TODAY())*-1))</f>
        <v>519</v>
      </c>
      <c r="G36" s="42"/>
      <c r="H36" s="42"/>
      <c r="I36" s="42"/>
      <c r="J36" s="42"/>
      <c r="K36" s="46"/>
    </row>
    <row r="37" spans="1:11" x14ac:dyDescent="0.25">
      <c r="A37" s="42">
        <v>0</v>
      </c>
      <c r="B37" s="43">
        <v>42745</v>
      </c>
      <c r="C37" s="42" t="s">
        <v>31</v>
      </c>
      <c r="D37" s="92" t="s">
        <v>61</v>
      </c>
      <c r="E37" s="42"/>
      <c r="F37" s="45">
        <f ca="1">IF(tblData412[[#This Row],[Date]]&lt;1, "",IF(tblData412[[#This Row],[Date]]&gt;TODAY(),0,(tblData412[[#This Row],[Date]]-TODAY())*-1))</f>
        <v>519</v>
      </c>
      <c r="G37" s="42"/>
      <c r="H37" s="42"/>
      <c r="I37" s="42"/>
      <c r="J37" s="42"/>
      <c r="K37" s="46"/>
    </row>
    <row r="38" spans="1:11" s="95" customFormat="1" x14ac:dyDescent="0.25">
      <c r="A38" s="93">
        <v>0</v>
      </c>
      <c r="B38" s="94">
        <v>42745</v>
      </c>
      <c r="C38" s="93" t="s">
        <v>31</v>
      </c>
      <c r="D38" s="92" t="s">
        <v>62</v>
      </c>
      <c r="E38" s="93" t="s">
        <v>26</v>
      </c>
      <c r="F38" s="45">
        <f ca="1">IF(tblData412[[#This Row],[Date]]&lt;1, "",IF(tblData412[[#This Row],[Date]]&gt;TODAY(),0,(tblData412[[#This Row],[Date]]-TODAY())*-1))</f>
        <v>519</v>
      </c>
      <c r="G38" s="93"/>
      <c r="H38" s="93"/>
      <c r="I38" s="93"/>
      <c r="J38" s="93"/>
      <c r="K38" s="93"/>
    </row>
    <row r="39" spans="1:11" s="95" customFormat="1" x14ac:dyDescent="0.25">
      <c r="A39" s="93">
        <v>17010186</v>
      </c>
      <c r="B39" s="94">
        <v>42745</v>
      </c>
      <c r="C39" s="93" t="s">
        <v>28</v>
      </c>
      <c r="D39" s="92" t="s">
        <v>63</v>
      </c>
      <c r="E39" s="93"/>
      <c r="F39" s="45">
        <f ca="1">IF(tblData412[[#This Row],[Date]]&lt;1, "",IF(tblData412[[#This Row],[Date]]&gt;TODAY(),0,(tblData412[[#This Row],[Date]]-TODAY())*-1))</f>
        <v>519</v>
      </c>
      <c r="G39" s="93"/>
      <c r="H39" s="93"/>
      <c r="I39" s="93"/>
      <c r="J39" s="93"/>
      <c r="K39" s="93"/>
    </row>
    <row r="40" spans="1:11" s="95" customFormat="1" x14ac:dyDescent="0.25">
      <c r="A40" s="93">
        <v>0</v>
      </c>
      <c r="B40" s="94">
        <v>42745</v>
      </c>
      <c r="C40" s="93" t="s">
        <v>31</v>
      </c>
      <c r="D40" s="92" t="s">
        <v>64</v>
      </c>
      <c r="E40" s="93"/>
      <c r="F40" s="45">
        <f ca="1">IF(tblData412[[#This Row],[Date]]&lt;1, "",IF(tblData412[[#This Row],[Date]]&gt;TODAY(),0,(tblData412[[#This Row],[Date]]-TODAY())*-1))</f>
        <v>519</v>
      </c>
      <c r="G40" s="93"/>
      <c r="H40" s="93"/>
      <c r="I40" s="93"/>
      <c r="J40" s="93"/>
      <c r="K40" s="93"/>
    </row>
    <row r="41" spans="1:11" s="95" customFormat="1" x14ac:dyDescent="0.25">
      <c r="A41" s="93">
        <v>0</v>
      </c>
      <c r="B41" s="94">
        <v>42745</v>
      </c>
      <c r="C41" s="93" t="s">
        <v>31</v>
      </c>
      <c r="D41" s="92" t="s">
        <v>65</v>
      </c>
      <c r="E41" s="93" t="s">
        <v>26</v>
      </c>
      <c r="F41" s="45">
        <f ca="1">IF(tblData412[[#This Row],[Date]]&lt;1, "",IF(tblData412[[#This Row],[Date]]&gt;TODAY(),0,(tblData412[[#This Row],[Date]]-TODAY())*-1))</f>
        <v>519</v>
      </c>
      <c r="G41" s="93"/>
      <c r="H41" s="93"/>
      <c r="I41" s="93"/>
      <c r="J41" s="93"/>
      <c r="K41" s="93"/>
    </row>
    <row r="42" spans="1:11" s="95" customFormat="1" x14ac:dyDescent="0.25">
      <c r="A42" s="93">
        <v>0</v>
      </c>
      <c r="B42" s="94">
        <v>42745</v>
      </c>
      <c r="C42" s="93" t="s">
        <v>31</v>
      </c>
      <c r="D42" s="92" t="s">
        <v>66</v>
      </c>
      <c r="E42" s="93" t="s">
        <v>26</v>
      </c>
      <c r="F42" s="45">
        <f ca="1">IF(tblData412[[#This Row],[Date]]&lt;1, "",IF(tblData412[[#This Row],[Date]]&gt;TODAY(),0,(tblData412[[#This Row],[Date]]-TODAY())*-1))</f>
        <v>519</v>
      </c>
      <c r="G42" s="93"/>
      <c r="H42" s="93"/>
      <c r="I42" s="93"/>
      <c r="J42" s="93"/>
      <c r="K42" s="93"/>
    </row>
    <row r="43" spans="1:11" s="95" customFormat="1" x14ac:dyDescent="0.25">
      <c r="A43" s="93">
        <v>0</v>
      </c>
      <c r="B43" s="94">
        <v>42745</v>
      </c>
      <c r="C43" s="93" t="s">
        <v>31</v>
      </c>
      <c r="D43" s="96" t="s">
        <v>67</v>
      </c>
      <c r="E43" s="93" t="s">
        <v>26</v>
      </c>
      <c r="F43" s="45">
        <f ca="1">IF(tblData412[[#This Row],[Date]]&lt;1, "",IF(tblData412[[#This Row],[Date]]&gt;TODAY(),0,(tblData412[[#This Row],[Date]]-TODAY())*-1))</f>
        <v>519</v>
      </c>
      <c r="G43" s="93"/>
      <c r="H43" s="93"/>
      <c r="I43" s="93"/>
      <c r="J43" s="93"/>
      <c r="K43" s="93"/>
    </row>
    <row r="44" spans="1:11" s="95" customFormat="1" x14ac:dyDescent="0.25">
      <c r="A44" s="93">
        <v>16120325</v>
      </c>
      <c r="B44" s="94">
        <v>42746</v>
      </c>
      <c r="C44" s="93" t="s">
        <v>24</v>
      </c>
      <c r="D44" s="92" t="s">
        <v>68</v>
      </c>
      <c r="E44" s="93"/>
      <c r="F44" s="45">
        <f ca="1">IF(tblData412[[#This Row],[Date]]&lt;1, "",IF(tblData412[[#This Row],[Date]]&gt;TODAY(),0,(tblData412[[#This Row],[Date]]-TODAY())*-1))</f>
        <v>518</v>
      </c>
      <c r="G44" s="93"/>
      <c r="H44" s="93"/>
      <c r="I44" s="93"/>
      <c r="J44" s="93"/>
      <c r="K44" s="93"/>
    </row>
    <row r="45" spans="1:11" s="95" customFormat="1" x14ac:dyDescent="0.25">
      <c r="A45" s="93">
        <v>16120362</v>
      </c>
      <c r="B45" s="94">
        <v>42746</v>
      </c>
      <c r="C45" s="93" t="s">
        <v>24</v>
      </c>
      <c r="D45" s="92" t="s">
        <v>69</v>
      </c>
      <c r="E45" s="93" t="s">
        <v>26</v>
      </c>
      <c r="F45" s="45">
        <f ca="1">IF(tblData412[[#This Row],[Date]]&lt;1, "",IF(tblData412[[#This Row],[Date]]&gt;TODAY(),0,(tblData412[[#This Row],[Date]]-TODAY())*-1))</f>
        <v>518</v>
      </c>
      <c r="G45" s="93"/>
      <c r="H45" s="93"/>
      <c r="I45" s="93"/>
      <c r="J45" s="93"/>
      <c r="K45" s="93"/>
    </row>
    <row r="46" spans="1:11" s="95" customFormat="1" x14ac:dyDescent="0.25">
      <c r="A46" s="93">
        <v>16120306</v>
      </c>
      <c r="B46" s="94">
        <v>42746</v>
      </c>
      <c r="C46" s="93" t="s">
        <v>24</v>
      </c>
      <c r="D46" s="92" t="s">
        <v>70</v>
      </c>
      <c r="E46" s="93"/>
      <c r="F46" s="45">
        <f ca="1">IF(tblData412[[#This Row],[Date]]&lt;1, "",IF(tblData412[[#This Row],[Date]]&gt;TODAY(),0,(tblData412[[#This Row],[Date]]-TODAY())*-1))</f>
        <v>518</v>
      </c>
      <c r="G46" s="93"/>
      <c r="H46" s="93"/>
      <c r="I46" s="93"/>
      <c r="J46" s="93"/>
      <c r="K46" s="93"/>
    </row>
    <row r="47" spans="1:11" s="95" customFormat="1" x14ac:dyDescent="0.25">
      <c r="A47" s="93">
        <v>16120305</v>
      </c>
      <c r="B47" s="94">
        <v>42746</v>
      </c>
      <c r="C47" s="93" t="s">
        <v>24</v>
      </c>
      <c r="D47" s="96" t="s">
        <v>71</v>
      </c>
      <c r="E47" s="93"/>
      <c r="F47" s="45">
        <f ca="1">IF(tblData412[[#This Row],[Date]]&lt;1, "",IF(tblData412[[#This Row],[Date]]&gt;TODAY(),0,(tblData412[[#This Row],[Date]]-TODAY())*-1))</f>
        <v>518</v>
      </c>
      <c r="G47" s="93"/>
      <c r="H47" s="93"/>
      <c r="I47" s="93"/>
      <c r="J47" s="93"/>
      <c r="K47" s="93"/>
    </row>
    <row r="48" spans="1:11" s="95" customFormat="1" x14ac:dyDescent="0.25">
      <c r="A48" s="93">
        <v>16120304</v>
      </c>
      <c r="B48" s="94">
        <v>42746</v>
      </c>
      <c r="C48" s="93" t="s">
        <v>24</v>
      </c>
      <c r="D48" s="96" t="s">
        <v>72</v>
      </c>
      <c r="E48" s="93"/>
      <c r="F48" s="45">
        <f ca="1">IF(tblData412[[#This Row],[Date]]&lt;1, "",IF(tblData412[[#This Row],[Date]]&gt;TODAY(),0,(tblData412[[#This Row],[Date]]-TODAY())*-1))</f>
        <v>518</v>
      </c>
      <c r="G48" s="93"/>
      <c r="H48" s="93"/>
      <c r="I48" s="93"/>
      <c r="J48" s="93"/>
      <c r="K48" s="93"/>
    </row>
    <row r="49" spans="1:11" s="95" customFormat="1" x14ac:dyDescent="0.25">
      <c r="A49" s="93">
        <v>16120303</v>
      </c>
      <c r="B49" s="94">
        <v>42746</v>
      </c>
      <c r="C49" s="93" t="s">
        <v>24</v>
      </c>
      <c r="D49" s="96" t="s">
        <v>73</v>
      </c>
      <c r="E49" s="93"/>
      <c r="F49" s="45">
        <f ca="1">IF(tblData412[[#This Row],[Date]]&lt;1, "",IF(tblData412[[#This Row],[Date]]&gt;TODAY(),0,(tblData412[[#This Row],[Date]]-TODAY())*-1))</f>
        <v>518</v>
      </c>
      <c r="G49" s="93"/>
      <c r="H49" s="93"/>
      <c r="I49" s="93"/>
      <c r="J49" s="93"/>
      <c r="K49" s="93"/>
    </row>
    <row r="50" spans="1:11" s="95" customFormat="1" x14ac:dyDescent="0.25">
      <c r="A50" s="93">
        <v>0</v>
      </c>
      <c r="B50" s="94">
        <v>42746</v>
      </c>
      <c r="C50" s="93" t="s">
        <v>31</v>
      </c>
      <c r="D50" s="96" t="s">
        <v>74</v>
      </c>
      <c r="E50" s="93"/>
      <c r="F50" s="45">
        <f ca="1">IF(tblData412[[#This Row],[Date]]&lt;1, "",IF(tblData412[[#This Row],[Date]]&gt;TODAY(),0,(tblData412[[#This Row],[Date]]-TODAY())*-1))</f>
        <v>518</v>
      </c>
      <c r="G50" s="93"/>
      <c r="H50" s="93"/>
      <c r="I50" s="93"/>
      <c r="J50" s="93"/>
      <c r="K50" s="93"/>
    </row>
    <row r="51" spans="1:11" s="95" customFormat="1" x14ac:dyDescent="0.25">
      <c r="A51" s="93">
        <v>16100527</v>
      </c>
      <c r="B51" s="94">
        <v>42747</v>
      </c>
      <c r="C51" s="93" t="s">
        <v>24</v>
      </c>
      <c r="D51" s="96" t="s">
        <v>75</v>
      </c>
      <c r="E51" s="93"/>
      <c r="F51" s="45">
        <f ca="1">IF(tblData412[[#This Row],[Date]]&lt;1, "",IF(tblData412[[#This Row],[Date]]&gt;TODAY(),0,(tblData412[[#This Row],[Date]]-TODAY())*-1))</f>
        <v>517</v>
      </c>
      <c r="G51" s="93"/>
      <c r="H51" s="93"/>
      <c r="I51" s="93"/>
      <c r="J51" s="93"/>
      <c r="K51" s="93"/>
    </row>
    <row r="52" spans="1:11" s="95" customFormat="1" x14ac:dyDescent="0.25">
      <c r="A52" s="93">
        <v>16100534</v>
      </c>
      <c r="B52" s="94">
        <v>42747</v>
      </c>
      <c r="C52" s="93" t="s">
        <v>24</v>
      </c>
      <c r="D52" s="96" t="s">
        <v>76</v>
      </c>
      <c r="E52" s="93"/>
      <c r="F52" s="45">
        <f ca="1">IF(tblData412[[#This Row],[Date]]&lt;1, "",IF(tblData412[[#This Row],[Date]]&gt;TODAY(),0,(tblData412[[#This Row],[Date]]-TODAY())*-1))</f>
        <v>517</v>
      </c>
      <c r="G52" s="93"/>
      <c r="H52" s="93"/>
      <c r="I52" s="93"/>
      <c r="J52" s="93"/>
      <c r="K52" s="93"/>
    </row>
    <row r="53" spans="1:11" s="95" customFormat="1" x14ac:dyDescent="0.25">
      <c r="A53" s="93">
        <v>16120415</v>
      </c>
      <c r="B53" s="94">
        <v>42747</v>
      </c>
      <c r="C53" s="93" t="s">
        <v>28</v>
      </c>
      <c r="D53" s="93" t="s">
        <v>77</v>
      </c>
      <c r="E53" s="93"/>
      <c r="F53" s="45">
        <f ca="1">IF(tblData412[[#This Row],[Date]]&lt;1, "",IF(tblData412[[#This Row],[Date]]&gt;TODAY(),0,(tblData412[[#This Row],[Date]]-TODAY())*-1))</f>
        <v>517</v>
      </c>
      <c r="G53" s="93"/>
      <c r="H53" s="93"/>
      <c r="I53" s="93"/>
      <c r="J53" s="93"/>
      <c r="K53" s="93"/>
    </row>
    <row r="54" spans="1:11" s="95" customFormat="1" x14ac:dyDescent="0.25">
      <c r="A54" s="93">
        <v>0</v>
      </c>
      <c r="B54" s="94">
        <v>42747</v>
      </c>
      <c r="C54" s="93" t="s">
        <v>31</v>
      </c>
      <c r="D54" s="96" t="s">
        <v>78</v>
      </c>
      <c r="E54" s="93" t="s">
        <v>26</v>
      </c>
      <c r="F54" s="45">
        <f ca="1">IF(tblData412[[#This Row],[Date]]&lt;1, "",IF(tblData412[[#This Row],[Date]]&gt;TODAY(),0,(tblData412[[#This Row],[Date]]-TODAY())*-1))</f>
        <v>517</v>
      </c>
      <c r="G54" s="93"/>
      <c r="H54" s="93"/>
      <c r="I54" s="93"/>
      <c r="J54" s="93"/>
      <c r="K54" s="93"/>
    </row>
    <row r="55" spans="1:11" s="95" customFormat="1" x14ac:dyDescent="0.25">
      <c r="A55" s="93">
        <v>0</v>
      </c>
      <c r="B55" s="94">
        <v>42747</v>
      </c>
      <c r="C55" s="93" t="s">
        <v>31</v>
      </c>
      <c r="D55" s="96" t="s">
        <v>79</v>
      </c>
      <c r="E55" s="93" t="s">
        <v>26</v>
      </c>
      <c r="F55" s="45">
        <f ca="1">IF(tblData412[[#This Row],[Date]]&lt;1, "",IF(tblData412[[#This Row],[Date]]&gt;TODAY(),0,(tblData412[[#This Row],[Date]]-TODAY())*-1))</f>
        <v>517</v>
      </c>
      <c r="G55" s="93"/>
      <c r="H55" s="93"/>
      <c r="I55" s="93"/>
      <c r="J55" s="93"/>
      <c r="K55" s="93"/>
    </row>
    <row r="56" spans="1:11" s="95" customFormat="1" x14ac:dyDescent="0.25">
      <c r="A56" s="93">
        <v>0</v>
      </c>
      <c r="B56" s="94">
        <v>42748</v>
      </c>
      <c r="C56" s="93" t="s">
        <v>31</v>
      </c>
      <c r="D56" s="96" t="s">
        <v>80</v>
      </c>
      <c r="E56" s="93" t="s">
        <v>26</v>
      </c>
      <c r="F56" s="45">
        <f ca="1">IF(tblData412[[#This Row],[Date]]&lt;1, "",IF(tblData412[[#This Row],[Date]]&gt;TODAY(),0,(tblData412[[#This Row],[Date]]-TODAY())*-1))</f>
        <v>516</v>
      </c>
      <c r="G56" s="93"/>
      <c r="H56" s="93"/>
      <c r="I56" s="93"/>
      <c r="J56" s="93"/>
      <c r="K56" s="93"/>
    </row>
    <row r="57" spans="1:11" s="95" customFormat="1" x14ac:dyDescent="0.25">
      <c r="A57" s="93">
        <v>0</v>
      </c>
      <c r="B57" s="94">
        <v>42748</v>
      </c>
      <c r="C57" s="93" t="s">
        <v>31</v>
      </c>
      <c r="D57" s="96" t="s">
        <v>81</v>
      </c>
      <c r="E57" s="93" t="s">
        <v>26</v>
      </c>
      <c r="F57" s="45">
        <f ca="1">IF(tblData412[[#This Row],[Date]]&lt;1, "",IF(tblData412[[#This Row],[Date]]&gt;TODAY(),0,(tblData412[[#This Row],[Date]]-TODAY())*-1))</f>
        <v>516</v>
      </c>
      <c r="G57" s="93"/>
      <c r="H57" s="93"/>
      <c r="I57" s="93"/>
      <c r="J57" s="93"/>
      <c r="K57" s="93"/>
    </row>
    <row r="58" spans="1:11" s="95" customFormat="1" x14ac:dyDescent="0.25">
      <c r="A58" s="93">
        <v>0</v>
      </c>
      <c r="B58" s="94">
        <v>42748</v>
      </c>
      <c r="C58" s="93" t="s">
        <v>31</v>
      </c>
      <c r="D58" s="96" t="s">
        <v>40</v>
      </c>
      <c r="E58" s="93" t="s">
        <v>26</v>
      </c>
      <c r="F58" s="45">
        <f ca="1">IF(tblData412[[#This Row],[Date]]&lt;1, "",IF(tblData412[[#This Row],[Date]]&gt;TODAY(),0,(tblData412[[#This Row],[Date]]-TODAY())*-1))</f>
        <v>516</v>
      </c>
      <c r="G58" s="93"/>
      <c r="H58" s="93"/>
      <c r="I58" s="93"/>
      <c r="J58" s="93"/>
      <c r="K58" s="93"/>
    </row>
    <row r="59" spans="1:11" s="95" customFormat="1" x14ac:dyDescent="0.25">
      <c r="A59" s="93">
        <v>0</v>
      </c>
      <c r="B59" s="94">
        <v>42748</v>
      </c>
      <c r="C59" s="93" t="s">
        <v>31</v>
      </c>
      <c r="D59" s="96" t="s">
        <v>82</v>
      </c>
      <c r="E59" s="93" t="s">
        <v>26</v>
      </c>
      <c r="F59" s="45">
        <f ca="1">IF(tblData412[[#This Row],[Date]]&lt;1, "",IF(tblData412[[#This Row],[Date]]&gt;TODAY(),0,(tblData412[[#This Row],[Date]]-TODAY())*-1))</f>
        <v>516</v>
      </c>
      <c r="G59" s="93"/>
      <c r="H59" s="93"/>
      <c r="I59" s="93"/>
      <c r="J59" s="93"/>
      <c r="K59" s="93"/>
    </row>
    <row r="60" spans="1:11" x14ac:dyDescent="0.25">
      <c r="A60" s="42">
        <v>0</v>
      </c>
      <c r="B60" s="43">
        <v>42748</v>
      </c>
      <c r="C60" s="42" t="s">
        <v>31</v>
      </c>
      <c r="D60" s="47" t="s">
        <v>83</v>
      </c>
      <c r="E60" s="42" t="s">
        <v>26</v>
      </c>
      <c r="F60" s="45">
        <f ca="1">IF(tblData412[[#This Row],[Date]]&lt;1, "",IF(tblData412[[#This Row],[Date]]&gt;TODAY(),0,(tblData412[[#This Row],[Date]]-TODAY())*-1))</f>
        <v>516</v>
      </c>
      <c r="G60" s="42"/>
      <c r="H60" s="42"/>
      <c r="I60" s="42"/>
      <c r="J60" s="42"/>
      <c r="K60" s="46"/>
    </row>
    <row r="61" spans="1:11" x14ac:dyDescent="0.25">
      <c r="A61" s="42">
        <v>16120442</v>
      </c>
      <c r="B61" s="43">
        <v>42752</v>
      </c>
      <c r="C61" s="42" t="s">
        <v>24</v>
      </c>
      <c r="D61" s="47" t="s">
        <v>84</v>
      </c>
      <c r="E61" s="42"/>
      <c r="F61" s="45">
        <f ca="1">IF(tblData412[[#This Row],[Date]]&lt;1, "",IF(tblData412[[#This Row],[Date]]&gt;TODAY(),0,(tblData412[[#This Row],[Date]]-TODAY())*-1))</f>
        <v>512</v>
      </c>
      <c r="G61" s="42"/>
      <c r="H61" s="42"/>
      <c r="I61" s="42"/>
      <c r="J61" s="42"/>
      <c r="K61" s="46"/>
    </row>
    <row r="62" spans="1:11" x14ac:dyDescent="0.25">
      <c r="A62" s="42">
        <v>16120441</v>
      </c>
      <c r="B62" s="43">
        <v>42752</v>
      </c>
      <c r="C62" s="42" t="s">
        <v>24</v>
      </c>
      <c r="D62" s="47" t="s">
        <v>85</v>
      </c>
      <c r="E62" s="42"/>
      <c r="F62" s="45">
        <f ca="1">IF(tblData412[[#This Row],[Date]]&lt;1, "",IF(tblData412[[#This Row],[Date]]&gt;TODAY(),0,(tblData412[[#This Row],[Date]]-TODAY())*-1))</f>
        <v>512</v>
      </c>
      <c r="G62" s="42"/>
      <c r="H62" s="42"/>
      <c r="I62" s="42"/>
      <c r="J62" s="42"/>
      <c r="K62" s="46"/>
    </row>
    <row r="63" spans="1:11" x14ac:dyDescent="0.25">
      <c r="A63" s="42">
        <v>16120440</v>
      </c>
      <c r="B63" s="43">
        <v>42752</v>
      </c>
      <c r="C63" s="42" t="s">
        <v>24</v>
      </c>
      <c r="D63" s="47" t="s">
        <v>86</v>
      </c>
      <c r="E63" s="42"/>
      <c r="F63" s="45">
        <f ca="1">IF(tblData412[[#This Row],[Date]]&lt;1, "",IF(tblData412[[#This Row],[Date]]&gt;TODAY(),0,(tblData412[[#This Row],[Date]]-TODAY())*-1))</f>
        <v>512</v>
      </c>
      <c r="G63" s="42"/>
      <c r="H63" s="42"/>
      <c r="I63" s="42"/>
      <c r="J63" s="42"/>
      <c r="K63" s="46"/>
    </row>
    <row r="64" spans="1:11" x14ac:dyDescent="0.25">
      <c r="A64" s="42">
        <v>16120439</v>
      </c>
      <c r="B64" s="43">
        <v>42752</v>
      </c>
      <c r="C64" s="42" t="s">
        <v>24</v>
      </c>
      <c r="D64" s="47" t="s">
        <v>87</v>
      </c>
      <c r="E64" s="42" t="s">
        <v>26</v>
      </c>
      <c r="F64" s="45">
        <f ca="1">IF(tblData412[[#This Row],[Date]]&lt;1, "",IF(tblData412[[#This Row],[Date]]&gt;TODAY(),0,(tblData412[[#This Row],[Date]]-TODAY())*-1))</f>
        <v>512</v>
      </c>
      <c r="G64" s="42"/>
      <c r="H64" s="42"/>
      <c r="I64" s="42"/>
      <c r="J64" s="42"/>
      <c r="K64" s="46"/>
    </row>
    <row r="65" spans="1:11" x14ac:dyDescent="0.25">
      <c r="A65" s="42">
        <v>16120438</v>
      </c>
      <c r="B65" s="43">
        <v>42752</v>
      </c>
      <c r="C65" s="42" t="s">
        <v>24</v>
      </c>
      <c r="D65" s="47" t="s">
        <v>88</v>
      </c>
      <c r="E65" s="42"/>
      <c r="F65" s="45">
        <f ca="1">IF(tblData412[[#This Row],[Date]]&lt;1, "",IF(tblData412[[#This Row],[Date]]&gt;TODAY(),0,(tblData412[[#This Row],[Date]]-TODAY())*-1))</f>
        <v>512</v>
      </c>
      <c r="G65" s="42"/>
      <c r="H65" s="42"/>
      <c r="I65" s="42"/>
      <c r="J65" s="42"/>
      <c r="K65" s="46"/>
    </row>
    <row r="66" spans="1:11" x14ac:dyDescent="0.25">
      <c r="A66" s="42">
        <v>16120457</v>
      </c>
      <c r="B66" s="43">
        <v>42752</v>
      </c>
      <c r="C66" s="42" t="s">
        <v>28</v>
      </c>
      <c r="D66" s="47" t="s">
        <v>89</v>
      </c>
      <c r="E66" s="42"/>
      <c r="F66" s="45">
        <f ca="1">IF(tblData412[[#This Row],[Date]]&lt;1, "",IF(tblData412[[#This Row],[Date]]&gt;TODAY(),0,(tblData412[[#This Row],[Date]]-TODAY())*-1))</f>
        <v>512</v>
      </c>
      <c r="G66" s="42"/>
      <c r="H66" s="42"/>
      <c r="I66" s="42"/>
      <c r="J66" s="42"/>
      <c r="K66" s="46"/>
    </row>
    <row r="67" spans="1:11" x14ac:dyDescent="0.25">
      <c r="A67" s="42">
        <v>16120478</v>
      </c>
      <c r="B67" s="43">
        <v>42752</v>
      </c>
      <c r="C67" s="42" t="s">
        <v>24</v>
      </c>
      <c r="D67" s="47" t="s">
        <v>90</v>
      </c>
      <c r="E67" s="42" t="s">
        <v>26</v>
      </c>
      <c r="F67" s="45">
        <f ca="1">IF(tblData412[[#This Row],[Date]]&lt;1, "",IF(tblData412[[#This Row],[Date]]&gt;TODAY(),0,(tblData412[[#This Row],[Date]]-TODAY())*-1))</f>
        <v>512</v>
      </c>
      <c r="G67" s="42"/>
      <c r="H67" s="42"/>
      <c r="I67" s="42"/>
      <c r="J67" s="42"/>
      <c r="K67" s="46"/>
    </row>
    <row r="68" spans="1:11" x14ac:dyDescent="0.25">
      <c r="A68" s="42">
        <v>16120479</v>
      </c>
      <c r="B68" s="43">
        <v>42752</v>
      </c>
      <c r="C68" s="42" t="s">
        <v>24</v>
      </c>
      <c r="D68" s="47" t="s">
        <v>91</v>
      </c>
      <c r="E68" s="42" t="s">
        <v>26</v>
      </c>
      <c r="F68" s="45">
        <f ca="1">IF(tblData412[[#This Row],[Date]]&lt;1, "",IF(tblData412[[#This Row],[Date]]&gt;TODAY(),0,(tblData412[[#This Row],[Date]]-TODAY())*-1))</f>
        <v>512</v>
      </c>
      <c r="G68" s="42"/>
      <c r="H68" s="42"/>
      <c r="I68" s="42"/>
      <c r="J68" s="42"/>
      <c r="K68" s="46"/>
    </row>
    <row r="69" spans="1:11" x14ac:dyDescent="0.25">
      <c r="A69" s="42">
        <v>16120480</v>
      </c>
      <c r="B69" s="43">
        <v>42752</v>
      </c>
      <c r="C69" s="42" t="s">
        <v>24</v>
      </c>
      <c r="D69" s="47" t="s">
        <v>92</v>
      </c>
      <c r="E69" s="42" t="s">
        <v>26</v>
      </c>
      <c r="F69" s="45">
        <f ca="1">IF(tblData412[[#This Row],[Date]]&lt;1, "",IF(tblData412[[#This Row],[Date]]&gt;TODAY(),0,(tblData412[[#This Row],[Date]]-TODAY())*-1))</f>
        <v>512</v>
      </c>
      <c r="G69" s="42"/>
      <c r="H69" s="42"/>
      <c r="I69" s="42"/>
      <c r="J69" s="42"/>
      <c r="K69" s="46"/>
    </row>
    <row r="70" spans="1:11" x14ac:dyDescent="0.25">
      <c r="A70" s="42">
        <v>16120481</v>
      </c>
      <c r="B70" s="43">
        <v>42752</v>
      </c>
      <c r="C70" s="42" t="s">
        <v>24</v>
      </c>
      <c r="D70" s="47" t="s">
        <v>93</v>
      </c>
      <c r="E70" s="42" t="s">
        <v>26</v>
      </c>
      <c r="F70" s="45">
        <f ca="1">IF(tblData412[[#This Row],[Date]]&lt;1, "",IF(tblData412[[#This Row],[Date]]&gt;TODAY(),0,(tblData412[[#This Row],[Date]]-TODAY())*-1))</f>
        <v>512</v>
      </c>
      <c r="G70" s="42"/>
      <c r="H70" s="42"/>
      <c r="I70" s="42"/>
      <c r="J70" s="42"/>
      <c r="K70" s="46"/>
    </row>
    <row r="71" spans="1:11" x14ac:dyDescent="0.25">
      <c r="A71" s="42">
        <v>16120482</v>
      </c>
      <c r="B71" s="43">
        <v>42752</v>
      </c>
      <c r="C71" s="42" t="s">
        <v>24</v>
      </c>
      <c r="D71" s="47" t="s">
        <v>94</v>
      </c>
      <c r="E71" s="42" t="s">
        <v>26</v>
      </c>
      <c r="F71" s="45">
        <f ca="1">IF(tblData412[[#This Row],[Date]]&lt;1, "",IF(tblData412[[#This Row],[Date]]&gt;TODAY(),0,(tblData412[[#This Row],[Date]]-TODAY())*-1))</f>
        <v>512</v>
      </c>
      <c r="G71" s="42"/>
      <c r="H71" s="42"/>
      <c r="I71" s="42"/>
      <c r="J71" s="42"/>
      <c r="K71" s="46"/>
    </row>
    <row r="72" spans="1:11" x14ac:dyDescent="0.25">
      <c r="A72" s="42">
        <v>0</v>
      </c>
      <c r="B72" s="43">
        <v>42753</v>
      </c>
      <c r="C72" s="42" t="s">
        <v>31</v>
      </c>
      <c r="D72" s="47" t="s">
        <v>95</v>
      </c>
      <c r="E72" s="42"/>
      <c r="F72" s="45">
        <f ca="1">IF(tblData412[[#This Row],[Date]]&lt;1, "",IF(tblData412[[#This Row],[Date]]&gt;TODAY(),0,(tblData412[[#This Row],[Date]]-TODAY())*-1))</f>
        <v>511</v>
      </c>
      <c r="G72" s="42"/>
      <c r="H72" s="42"/>
      <c r="I72" s="42"/>
      <c r="J72" s="42"/>
      <c r="K72" s="46"/>
    </row>
    <row r="73" spans="1:11" x14ac:dyDescent="0.25">
      <c r="A73" s="42">
        <v>16120358</v>
      </c>
      <c r="B73" s="43">
        <v>42753</v>
      </c>
      <c r="C73" s="42" t="s">
        <v>24</v>
      </c>
      <c r="D73" s="47" t="s">
        <v>96</v>
      </c>
      <c r="E73" s="42" t="s">
        <v>26</v>
      </c>
      <c r="F73" s="45">
        <f ca="1">IF(tblData412[[#This Row],[Date]]&lt;1, "",IF(tblData412[[#This Row],[Date]]&gt;TODAY(),0,(tblData412[[#This Row],[Date]]-TODAY())*-1))</f>
        <v>511</v>
      </c>
      <c r="G73" s="42"/>
      <c r="H73" s="42"/>
      <c r="I73" s="42"/>
      <c r="J73" s="42"/>
      <c r="K73" s="46"/>
    </row>
    <row r="74" spans="1:11" x14ac:dyDescent="0.25">
      <c r="A74" s="42">
        <v>16120359</v>
      </c>
      <c r="B74" s="43">
        <v>42753</v>
      </c>
      <c r="C74" s="42" t="s">
        <v>24</v>
      </c>
      <c r="D74" s="47" t="s">
        <v>97</v>
      </c>
      <c r="E74" s="42" t="s">
        <v>26</v>
      </c>
      <c r="F74" s="45">
        <f ca="1">IF(tblData412[[#This Row],[Date]]&lt;1, "",IF(tblData412[[#This Row],[Date]]&gt;TODAY(),0,(tblData412[[#This Row],[Date]]-TODAY())*-1))</f>
        <v>511</v>
      </c>
      <c r="G74" s="42"/>
      <c r="H74" s="42"/>
      <c r="I74" s="42"/>
      <c r="J74" s="42"/>
      <c r="K74" s="46"/>
    </row>
    <row r="75" spans="1:11" ht="15.75" x14ac:dyDescent="0.25">
      <c r="A75" s="42">
        <v>16120513</v>
      </c>
      <c r="B75" s="43">
        <v>42753</v>
      </c>
      <c r="C75" s="42" t="s">
        <v>24</v>
      </c>
      <c r="D75" s="88" t="s">
        <v>98</v>
      </c>
      <c r="E75" s="42"/>
      <c r="F75" s="45">
        <f ca="1">IF(tblData412[[#This Row],[Date]]&lt;1, "",IF(tblData412[[#This Row],[Date]]&gt;TODAY(),0,(tblData412[[#This Row],[Date]]-TODAY())*-1))</f>
        <v>511</v>
      </c>
      <c r="G75" s="42"/>
      <c r="H75" s="42"/>
      <c r="I75" s="42"/>
      <c r="J75" s="42"/>
      <c r="K75" s="46"/>
    </row>
    <row r="76" spans="1:11" ht="15.75" x14ac:dyDescent="0.25">
      <c r="A76" s="42">
        <v>0</v>
      </c>
      <c r="B76" s="43">
        <v>42753</v>
      </c>
      <c r="C76" s="42" t="s">
        <v>31</v>
      </c>
      <c r="D76" s="88" t="s">
        <v>99</v>
      </c>
      <c r="E76" s="42" t="s">
        <v>26</v>
      </c>
      <c r="F76" s="45">
        <f ca="1">IF(tblData412[[#This Row],[Date]]&lt;1, "",IF(tblData412[[#This Row],[Date]]&gt;TODAY(),0,(tblData412[[#This Row],[Date]]-TODAY())*-1))</f>
        <v>511</v>
      </c>
      <c r="G76" s="42"/>
      <c r="H76" s="42"/>
      <c r="I76" s="42"/>
      <c r="J76" s="42"/>
      <c r="K76" s="46"/>
    </row>
    <row r="77" spans="1:11" ht="15.75" x14ac:dyDescent="0.25">
      <c r="A77" s="42">
        <v>0</v>
      </c>
      <c r="B77" s="43">
        <v>42753</v>
      </c>
      <c r="C77" s="42" t="s">
        <v>31</v>
      </c>
      <c r="D77" s="88" t="s">
        <v>100</v>
      </c>
      <c r="E77" s="42"/>
      <c r="F77" s="45">
        <f ca="1">IF(tblData412[[#This Row],[Date]]&lt;1, "",IF(tblData412[[#This Row],[Date]]&gt;TODAY(),0,(tblData412[[#This Row],[Date]]-TODAY())*-1))</f>
        <v>511</v>
      </c>
      <c r="G77" s="42"/>
      <c r="H77" s="42"/>
      <c r="I77" s="42"/>
      <c r="J77" s="42"/>
      <c r="K77" s="46"/>
    </row>
    <row r="78" spans="1:11" ht="15.75" x14ac:dyDescent="0.25">
      <c r="A78" s="42">
        <v>17010276</v>
      </c>
      <c r="B78" s="43">
        <v>42753</v>
      </c>
      <c r="C78" s="42" t="s">
        <v>28</v>
      </c>
      <c r="D78" s="88" t="s">
        <v>101</v>
      </c>
      <c r="E78" s="42"/>
      <c r="F78" s="45">
        <f ca="1">IF(tblData412[[#This Row],[Date]]&lt;1, "",IF(tblData412[[#This Row],[Date]]&gt;TODAY(),0,(tblData412[[#This Row],[Date]]-TODAY())*-1))</f>
        <v>511</v>
      </c>
      <c r="G78" s="42"/>
      <c r="H78" s="42"/>
      <c r="I78" s="42"/>
      <c r="J78" s="42"/>
      <c r="K78" s="46"/>
    </row>
    <row r="79" spans="1:11" ht="15.75" x14ac:dyDescent="0.25">
      <c r="A79" s="42">
        <v>16120512</v>
      </c>
      <c r="B79" s="43">
        <v>42754</v>
      </c>
      <c r="C79" s="42" t="s">
        <v>24</v>
      </c>
      <c r="D79" s="88" t="s">
        <v>102</v>
      </c>
      <c r="E79" s="42"/>
      <c r="F79" s="45">
        <f ca="1">IF(tblData412[[#This Row],[Date]]&lt;1, "",IF(tblData412[[#This Row],[Date]]&gt;TODAY(),0,(tblData412[[#This Row],[Date]]-TODAY())*-1))</f>
        <v>510</v>
      </c>
      <c r="G79" s="42"/>
      <c r="H79" s="42"/>
      <c r="I79" s="42"/>
      <c r="J79" s="42"/>
      <c r="K79" s="46"/>
    </row>
    <row r="80" spans="1:11" ht="15.75" x14ac:dyDescent="0.25">
      <c r="A80" s="42">
        <v>0</v>
      </c>
      <c r="B80" s="43">
        <v>42754</v>
      </c>
      <c r="C80" s="42" t="s">
        <v>31</v>
      </c>
      <c r="D80" s="88" t="s">
        <v>103</v>
      </c>
      <c r="E80" s="42"/>
      <c r="F80" s="45">
        <f ca="1">IF(tblData412[[#This Row],[Date]]&lt;1, "",IF(tblData412[[#This Row],[Date]]&gt;TODAY(),0,(tblData412[[#This Row],[Date]]-TODAY())*-1))</f>
        <v>510</v>
      </c>
      <c r="G80" s="42"/>
      <c r="H80" s="42"/>
      <c r="I80" s="42"/>
      <c r="J80" s="42"/>
      <c r="K80" s="46"/>
    </row>
    <row r="81" spans="1:11" ht="15.75" x14ac:dyDescent="0.25">
      <c r="A81" s="42">
        <v>16110474</v>
      </c>
      <c r="B81" s="43">
        <v>42754</v>
      </c>
      <c r="C81" s="42" t="s">
        <v>24</v>
      </c>
      <c r="D81" s="88" t="s">
        <v>104</v>
      </c>
      <c r="E81" s="42"/>
      <c r="F81" s="45">
        <f ca="1">IF(tblData412[[#This Row],[Date]]&lt;1, "",IF(tblData412[[#This Row],[Date]]&gt;TODAY(),0,(tblData412[[#This Row],[Date]]-TODAY())*-1))</f>
        <v>510</v>
      </c>
      <c r="G81" s="42"/>
      <c r="H81" s="42"/>
      <c r="I81" s="42"/>
      <c r="J81" s="42"/>
      <c r="K81" s="46"/>
    </row>
    <row r="82" spans="1:11" ht="15.75" x14ac:dyDescent="0.25">
      <c r="A82" s="42">
        <v>16120471</v>
      </c>
      <c r="B82" s="43">
        <v>42754</v>
      </c>
      <c r="C82" s="42" t="s">
        <v>28</v>
      </c>
      <c r="D82" s="88" t="s">
        <v>105</v>
      </c>
      <c r="E82" s="42"/>
      <c r="F82" s="45">
        <f ca="1">IF(tblData412[[#This Row],[Date]]&lt;1, "",IF(tblData412[[#This Row],[Date]]&gt;TODAY(),0,(tblData412[[#This Row],[Date]]-TODAY())*-1))</f>
        <v>510</v>
      </c>
      <c r="G82" s="42"/>
      <c r="H82" s="42"/>
      <c r="I82" s="42"/>
      <c r="J82" s="42"/>
      <c r="K82" s="46"/>
    </row>
    <row r="83" spans="1:11" ht="15.75" x14ac:dyDescent="0.25">
      <c r="A83" s="42">
        <v>16120472</v>
      </c>
      <c r="B83" s="43">
        <v>42754</v>
      </c>
      <c r="C83" s="42" t="s">
        <v>24</v>
      </c>
      <c r="D83" s="88" t="s">
        <v>45</v>
      </c>
      <c r="E83" s="42"/>
      <c r="F83" s="45">
        <f ca="1">IF(tblData412[[#This Row],[Date]]&lt;1, "",IF(tblData412[[#This Row],[Date]]&gt;TODAY(),0,(tblData412[[#This Row],[Date]]-TODAY())*-1))</f>
        <v>510</v>
      </c>
      <c r="G83" s="42"/>
      <c r="H83" s="42"/>
      <c r="I83" s="42"/>
      <c r="J83" s="42"/>
      <c r="K83" s="46"/>
    </row>
    <row r="84" spans="1:11" x14ac:dyDescent="0.25">
      <c r="A84" s="42">
        <v>0</v>
      </c>
      <c r="B84" s="43">
        <v>42754</v>
      </c>
      <c r="C84" s="42" t="s">
        <v>31</v>
      </c>
      <c r="D84" s="42" t="s">
        <v>106</v>
      </c>
      <c r="E84" s="42"/>
      <c r="F84" s="45">
        <f ca="1">IF(tblData412[[#This Row],[Date]]&lt;1, "",IF(tblData412[[#This Row],[Date]]&gt;TODAY(),0,(tblData412[[#This Row],[Date]]-TODAY())*-1))</f>
        <v>510</v>
      </c>
      <c r="G84" s="42"/>
      <c r="H84" s="42"/>
      <c r="I84" s="42"/>
      <c r="J84" s="42"/>
      <c r="K84" s="46"/>
    </row>
    <row r="85" spans="1:11" ht="15.75" x14ac:dyDescent="0.25">
      <c r="A85" s="42">
        <v>0</v>
      </c>
      <c r="B85" s="43">
        <v>42754</v>
      </c>
      <c r="C85" s="42" t="s">
        <v>31</v>
      </c>
      <c r="D85" s="88" t="s">
        <v>107</v>
      </c>
      <c r="E85" s="42" t="s">
        <v>26</v>
      </c>
      <c r="F85" s="45">
        <f ca="1">IF(tblData412[[#This Row],[Date]]&lt;1, "",IF(tblData412[[#This Row],[Date]]&gt;TODAY(),0,(tblData412[[#This Row],[Date]]-TODAY())*-1))</f>
        <v>510</v>
      </c>
      <c r="G85" s="42"/>
      <c r="H85" s="42"/>
      <c r="I85" s="42"/>
      <c r="J85" s="42"/>
      <c r="K85" s="46"/>
    </row>
    <row r="86" spans="1:11" ht="15.75" x14ac:dyDescent="0.25">
      <c r="A86" s="42">
        <v>0</v>
      </c>
      <c r="B86" s="43">
        <v>42754</v>
      </c>
      <c r="C86" s="42" t="s">
        <v>31</v>
      </c>
      <c r="D86" s="88" t="s">
        <v>108</v>
      </c>
      <c r="E86" s="42" t="s">
        <v>26</v>
      </c>
      <c r="F86" s="45">
        <f ca="1">IF(tblData412[[#This Row],[Date]]&lt;1, "",IF(tblData412[[#This Row],[Date]]&gt;TODAY(),0,(tblData412[[#This Row],[Date]]-TODAY())*-1))</f>
        <v>510</v>
      </c>
      <c r="G86" s="42"/>
      <c r="H86" s="42"/>
      <c r="I86" s="42"/>
      <c r="J86" s="42"/>
      <c r="K86" s="46"/>
    </row>
    <row r="87" spans="1:11" ht="15.75" x14ac:dyDescent="0.25">
      <c r="A87" s="42">
        <v>0</v>
      </c>
      <c r="B87" s="43">
        <v>42754</v>
      </c>
      <c r="C87" s="42" t="s">
        <v>31</v>
      </c>
      <c r="D87" s="88" t="s">
        <v>109</v>
      </c>
      <c r="E87" s="42" t="s">
        <v>26</v>
      </c>
      <c r="F87" s="45">
        <f ca="1">IF(tblData412[[#This Row],[Date]]&lt;1, "",IF(tblData412[[#This Row],[Date]]&gt;TODAY(),0,(tblData412[[#This Row],[Date]]-TODAY())*-1))</f>
        <v>510</v>
      </c>
      <c r="G87" s="42"/>
      <c r="H87" s="42"/>
      <c r="I87" s="42"/>
      <c r="J87" s="42"/>
      <c r="K87" s="46"/>
    </row>
    <row r="88" spans="1:11" ht="15.75" x14ac:dyDescent="0.25">
      <c r="A88" s="42">
        <v>17010403</v>
      </c>
      <c r="B88" s="43">
        <v>42754</v>
      </c>
      <c r="C88" s="42" t="s">
        <v>28</v>
      </c>
      <c r="D88" s="88" t="s">
        <v>110</v>
      </c>
      <c r="E88" s="42" t="s">
        <v>26</v>
      </c>
      <c r="F88" s="45">
        <f ca="1">IF(tblData412[[#This Row],[Date]]&lt;1, "",IF(tblData412[[#This Row],[Date]]&gt;TODAY(),0,(tblData412[[#This Row],[Date]]-TODAY())*-1))</f>
        <v>510</v>
      </c>
      <c r="G88" s="42"/>
      <c r="H88" s="42"/>
      <c r="I88" s="42"/>
      <c r="J88" s="42"/>
      <c r="K88" s="46"/>
    </row>
    <row r="89" spans="1:11" ht="31.5" x14ac:dyDescent="0.25">
      <c r="A89" s="42">
        <v>17010027</v>
      </c>
      <c r="B89" s="43">
        <v>42755</v>
      </c>
      <c r="C89" s="42" t="s">
        <v>28</v>
      </c>
      <c r="D89" s="88" t="s">
        <v>111</v>
      </c>
      <c r="E89" s="42" t="s">
        <v>26</v>
      </c>
      <c r="F89" s="45">
        <f ca="1">IF(tblData412[[#This Row],[Date]]&lt;1, "",IF(tblData412[[#This Row],[Date]]&gt;TODAY(),0,(tblData412[[#This Row],[Date]]-TODAY())*-1))</f>
        <v>509</v>
      </c>
      <c r="G89" s="42"/>
      <c r="H89" s="42"/>
      <c r="I89" s="42"/>
      <c r="J89" s="42"/>
      <c r="K89" s="46"/>
    </row>
    <row r="90" spans="1:11" ht="15.75" x14ac:dyDescent="0.25">
      <c r="A90" s="42">
        <v>0</v>
      </c>
      <c r="B90" s="43">
        <v>42755</v>
      </c>
      <c r="C90" s="42" t="s">
        <v>31</v>
      </c>
      <c r="D90" s="88" t="s">
        <v>112</v>
      </c>
      <c r="E90" s="42" t="s">
        <v>26</v>
      </c>
      <c r="F90" s="45">
        <f ca="1">IF(tblData412[[#This Row],[Date]]&lt;1, "",IF(tblData412[[#This Row],[Date]]&gt;TODAY(),0,(tblData412[[#This Row],[Date]]-TODAY())*-1))</f>
        <v>509</v>
      </c>
      <c r="G90" s="42"/>
      <c r="H90" s="42"/>
      <c r="I90" s="42"/>
      <c r="J90" s="42"/>
      <c r="K90" s="46"/>
    </row>
    <row r="91" spans="1:11" ht="15.75" x14ac:dyDescent="0.25">
      <c r="A91" s="42">
        <v>0</v>
      </c>
      <c r="B91" s="43">
        <v>42755</v>
      </c>
      <c r="C91" s="42" t="s">
        <v>28</v>
      </c>
      <c r="D91" s="88" t="s">
        <v>113</v>
      </c>
      <c r="E91" s="42"/>
      <c r="F91" s="45">
        <f ca="1">IF(tblData412[[#This Row],[Date]]&lt;1, "",IF(tblData412[[#This Row],[Date]]&gt;TODAY(),0,(tblData412[[#This Row],[Date]]-TODAY())*-1))</f>
        <v>509</v>
      </c>
      <c r="G91" s="42"/>
      <c r="H91" s="42"/>
      <c r="I91" s="42"/>
      <c r="J91" s="42"/>
      <c r="K91" s="46"/>
    </row>
    <row r="92" spans="1:11" ht="15.75" x14ac:dyDescent="0.25">
      <c r="A92" s="42" t="s">
        <v>114</v>
      </c>
      <c r="B92" s="43">
        <v>42758</v>
      </c>
      <c r="C92" s="42"/>
      <c r="D92" s="89"/>
      <c r="E92" s="42"/>
      <c r="F92" s="45">
        <f ca="1">IF(tblData412[[#This Row],[Date]]&lt;1, "",IF(tblData412[[#This Row],[Date]]&gt;TODAY(),0,(tblData412[[#This Row],[Date]]-TODAY())*-1))</f>
        <v>506</v>
      </c>
      <c r="G92" s="42"/>
      <c r="H92" s="42"/>
      <c r="I92" s="42"/>
      <c r="J92" s="42"/>
      <c r="K92" s="46"/>
    </row>
    <row r="93" spans="1:11" ht="15.75" x14ac:dyDescent="0.25">
      <c r="A93" s="42">
        <v>17010069</v>
      </c>
      <c r="B93" s="43">
        <v>42759</v>
      </c>
      <c r="C93" s="42" t="s">
        <v>24</v>
      </c>
      <c r="D93" s="89" t="s">
        <v>115</v>
      </c>
      <c r="E93" s="42" t="s">
        <v>26</v>
      </c>
      <c r="F93" s="45">
        <f ca="1">IF(tblData412[[#This Row],[Date]]&lt;1, "",IF(tblData412[[#This Row],[Date]]&gt;TODAY(),0,(tblData412[[#This Row],[Date]]-TODAY())*-1))</f>
        <v>505</v>
      </c>
      <c r="G93" s="42"/>
      <c r="H93" s="42"/>
      <c r="I93" s="42"/>
      <c r="J93" s="42"/>
      <c r="K93" s="46"/>
    </row>
    <row r="94" spans="1:11" ht="15.75" x14ac:dyDescent="0.25">
      <c r="A94" s="42">
        <v>17010511</v>
      </c>
      <c r="B94" s="43">
        <v>42759</v>
      </c>
      <c r="C94" s="42" t="s">
        <v>28</v>
      </c>
      <c r="D94" s="89" t="s">
        <v>116</v>
      </c>
      <c r="E94" s="42" t="s">
        <v>26</v>
      </c>
      <c r="F94" s="45">
        <f ca="1">IF(tblData412[[#This Row],[Date]]&lt;1, "",IF(tblData412[[#This Row],[Date]]&gt;TODAY(),0,(tblData412[[#This Row],[Date]]-TODAY())*-1))</f>
        <v>505</v>
      </c>
      <c r="G94" s="42"/>
      <c r="H94" s="42"/>
      <c r="I94" s="42"/>
      <c r="J94" s="42"/>
      <c r="K94" s="46"/>
    </row>
    <row r="95" spans="1:11" ht="31.5" x14ac:dyDescent="0.25">
      <c r="A95" s="42">
        <v>17010499</v>
      </c>
      <c r="B95" s="43">
        <v>42759</v>
      </c>
      <c r="C95" s="42" t="s">
        <v>28</v>
      </c>
      <c r="D95" s="89" t="s">
        <v>117</v>
      </c>
      <c r="E95" s="42"/>
      <c r="F95" s="45">
        <f ca="1">IF(tblData412[[#This Row],[Date]]&lt;1, "",IF(tblData412[[#This Row],[Date]]&gt;TODAY(),0,(tblData412[[#This Row],[Date]]-TODAY())*-1))</f>
        <v>505</v>
      </c>
      <c r="G95" s="42"/>
      <c r="H95" s="42"/>
      <c r="I95" s="42"/>
      <c r="J95" s="42"/>
      <c r="K95" s="46"/>
    </row>
    <row r="96" spans="1:11" ht="15.75" x14ac:dyDescent="0.25">
      <c r="A96" s="42">
        <v>16120327</v>
      </c>
      <c r="B96" s="43">
        <v>42759</v>
      </c>
      <c r="C96" s="42" t="s">
        <v>24</v>
      </c>
      <c r="D96" s="89" t="s">
        <v>118</v>
      </c>
      <c r="E96" s="42" t="s">
        <v>26</v>
      </c>
      <c r="F96" s="45">
        <f ca="1">IF(tblData412[[#This Row],[Date]]&lt;1, "",IF(tblData412[[#This Row],[Date]]&gt;TODAY(),0,(tblData412[[#This Row],[Date]]-TODAY())*-1))</f>
        <v>505</v>
      </c>
      <c r="G96" s="42"/>
      <c r="H96" s="42"/>
      <c r="I96" s="42"/>
      <c r="J96" s="42"/>
      <c r="K96" s="46"/>
    </row>
    <row r="97" spans="1:11" ht="15.75" x14ac:dyDescent="0.25">
      <c r="A97" s="42">
        <v>17010294</v>
      </c>
      <c r="B97" s="43">
        <v>42759</v>
      </c>
      <c r="C97" s="42" t="s">
        <v>28</v>
      </c>
      <c r="D97" s="89" t="s">
        <v>119</v>
      </c>
      <c r="E97" s="42"/>
      <c r="F97" s="45">
        <f ca="1">IF(tblData412[[#This Row],[Date]]&lt;1, "",IF(tblData412[[#This Row],[Date]]&gt;TODAY(),0,(tblData412[[#This Row],[Date]]-TODAY())*-1))</f>
        <v>505</v>
      </c>
      <c r="G97" s="42"/>
      <c r="H97" s="42"/>
      <c r="I97" s="42"/>
      <c r="J97" s="42"/>
      <c r="K97" s="46"/>
    </row>
    <row r="98" spans="1:11" ht="15.75" x14ac:dyDescent="0.25">
      <c r="A98" s="42">
        <v>17010138</v>
      </c>
      <c r="B98" s="43">
        <v>42759</v>
      </c>
      <c r="C98" s="42" t="s">
        <v>28</v>
      </c>
      <c r="D98" s="89" t="s">
        <v>120</v>
      </c>
      <c r="E98" s="42"/>
      <c r="F98" s="45">
        <f ca="1">IF(tblData412[[#This Row],[Date]]&lt;1, "",IF(tblData412[[#This Row],[Date]]&gt;TODAY(),0,(tblData412[[#This Row],[Date]]-TODAY())*-1))</f>
        <v>505</v>
      </c>
      <c r="G98" s="42"/>
      <c r="H98" s="42"/>
      <c r="I98" s="42"/>
      <c r="J98" s="42"/>
      <c r="K98" s="46"/>
    </row>
    <row r="99" spans="1:11" ht="15.75" x14ac:dyDescent="0.25">
      <c r="A99" s="42">
        <v>0</v>
      </c>
      <c r="B99" s="43">
        <v>42759</v>
      </c>
      <c r="C99" s="42" t="s">
        <v>31</v>
      </c>
      <c r="D99" s="89" t="s">
        <v>121</v>
      </c>
      <c r="E99" s="42" t="s">
        <v>26</v>
      </c>
      <c r="F99" s="45"/>
      <c r="G99" s="42"/>
      <c r="H99" s="42"/>
      <c r="I99" s="42"/>
      <c r="J99" s="42"/>
      <c r="K99" s="46"/>
    </row>
    <row r="100" spans="1:11" ht="15.75" x14ac:dyDescent="0.25">
      <c r="A100" s="42">
        <v>0</v>
      </c>
      <c r="B100" s="43">
        <v>42759</v>
      </c>
      <c r="C100" s="42" t="s">
        <v>31</v>
      </c>
      <c r="D100" s="89" t="s">
        <v>122</v>
      </c>
      <c r="E100" s="42"/>
      <c r="F100" s="45"/>
      <c r="G100" s="42"/>
      <c r="H100" s="42"/>
      <c r="I100" s="42"/>
      <c r="J100" s="42"/>
      <c r="K100" s="46"/>
    </row>
    <row r="101" spans="1:11" ht="15.75" x14ac:dyDescent="0.25">
      <c r="A101" s="42">
        <v>17010147</v>
      </c>
      <c r="B101" s="43">
        <v>42760</v>
      </c>
      <c r="C101" s="42" t="s">
        <v>28</v>
      </c>
      <c r="D101" s="89" t="s">
        <v>123</v>
      </c>
      <c r="E101" s="42"/>
      <c r="F101" s="45">
        <f ca="1">IF(tblData412[[#This Row],[Date]]&lt;1, "",IF(tblData412[[#This Row],[Date]]&gt;TODAY(),0,(tblData412[[#This Row],[Date]]-TODAY())*-1))</f>
        <v>504</v>
      </c>
      <c r="G101" s="42">
        <f ca="1">IF(tblData412[[#This Row],[Date]]&lt;TODAY(),IF(tblData412[[#This Row],[Days Outstanding]]&lt;=30,tblData412[[#This Row],[Status]],0),)</f>
        <v>0</v>
      </c>
      <c r="H101" s="42">
        <f ca="1">IF(tblData412[[#This Row],[Date]]&gt;TODAY(),0,IF(AND(tblData412[[#This Row],[Days Outstanding]]&lt;=60,tblData412[[#This Row],[Days Outstanding]]&gt;30),tblData412[[#This Row],[Status]],0))</f>
        <v>0</v>
      </c>
      <c r="I101" s="42">
        <f ca="1">IF(tblData412[[#This Row],[Date]]&gt;TODAY(),0,IF(AND(tblData412[[#This Row],[Days Outstanding]]&lt;=90,tblData412[[#This Row],[Days Outstanding]]&gt;60),tblData412[[#This Row],[Status]],0))</f>
        <v>0</v>
      </c>
      <c r="J101" s="42">
        <f ca="1">IF(tblData412[[#This Row],[Date]]&gt;TODAY(),0,IF(tblData412[[#This Row],[Days Outstanding]]&gt;=90,tblData412[[#This Row],[Status]],0))</f>
        <v>0</v>
      </c>
      <c r="K101" s="46"/>
    </row>
    <row r="102" spans="1:11" ht="15.75" x14ac:dyDescent="0.25">
      <c r="A102" s="42">
        <v>0</v>
      </c>
      <c r="B102" s="43">
        <v>42760</v>
      </c>
      <c r="C102" s="42" t="s">
        <v>31</v>
      </c>
      <c r="D102" s="89" t="s">
        <v>124</v>
      </c>
      <c r="E102" s="42" t="s">
        <v>26</v>
      </c>
      <c r="F102" s="45"/>
      <c r="G102" s="42"/>
      <c r="H102" s="42"/>
      <c r="I102" s="42"/>
      <c r="J102" s="42"/>
      <c r="K102" s="46"/>
    </row>
    <row r="103" spans="1:11" ht="15.75" x14ac:dyDescent="0.25">
      <c r="A103" s="42">
        <v>0</v>
      </c>
      <c r="B103" s="43">
        <v>42760</v>
      </c>
      <c r="C103" s="42" t="s">
        <v>31</v>
      </c>
      <c r="D103" s="89" t="s">
        <v>125</v>
      </c>
      <c r="E103" s="42"/>
      <c r="F103" s="45"/>
      <c r="G103" s="42"/>
      <c r="H103" s="42"/>
      <c r="I103" s="42"/>
      <c r="J103" s="42"/>
      <c r="K103" s="46"/>
    </row>
    <row r="104" spans="1:11" ht="15.75" x14ac:dyDescent="0.25">
      <c r="A104" s="42">
        <v>17010076</v>
      </c>
      <c r="B104" s="43">
        <v>42760</v>
      </c>
      <c r="C104" s="42" t="s">
        <v>24</v>
      </c>
      <c r="D104" s="89" t="s">
        <v>126</v>
      </c>
      <c r="E104" s="42"/>
      <c r="F104" s="45"/>
      <c r="G104" s="42"/>
      <c r="H104" s="42"/>
      <c r="I104" s="42"/>
      <c r="J104" s="42"/>
      <c r="K104" s="46" t="s">
        <v>127</v>
      </c>
    </row>
    <row r="105" spans="1:11" ht="15.75" x14ac:dyDescent="0.25">
      <c r="A105" s="42">
        <v>17010075</v>
      </c>
      <c r="B105" s="43">
        <v>42760</v>
      </c>
      <c r="C105" s="42" t="s">
        <v>24</v>
      </c>
      <c r="D105" s="89" t="s">
        <v>128</v>
      </c>
      <c r="E105" s="42"/>
      <c r="F105" s="45"/>
      <c r="G105" s="42"/>
      <c r="H105" s="42"/>
      <c r="I105" s="42"/>
      <c r="J105" s="42"/>
      <c r="K105" s="46" t="s">
        <v>127</v>
      </c>
    </row>
    <row r="106" spans="1:11" ht="15.75" x14ac:dyDescent="0.25">
      <c r="A106" s="42">
        <v>17010079</v>
      </c>
      <c r="B106" s="43">
        <v>42760</v>
      </c>
      <c r="C106" s="42" t="s">
        <v>24</v>
      </c>
      <c r="D106" s="89" t="s">
        <v>129</v>
      </c>
      <c r="E106" s="42" t="s">
        <v>26</v>
      </c>
      <c r="F106" s="45"/>
      <c r="G106" s="42"/>
      <c r="H106" s="42"/>
      <c r="I106" s="42"/>
      <c r="J106" s="42"/>
      <c r="K106" s="46"/>
    </row>
    <row r="107" spans="1:11" ht="15.75" x14ac:dyDescent="0.25">
      <c r="A107" s="42">
        <v>17010078</v>
      </c>
      <c r="B107" s="43">
        <v>42760</v>
      </c>
      <c r="C107" s="42" t="s">
        <v>24</v>
      </c>
      <c r="D107" s="89" t="s">
        <v>130</v>
      </c>
      <c r="E107" s="42" t="s">
        <v>26</v>
      </c>
      <c r="F107" s="45"/>
      <c r="G107" s="42"/>
      <c r="H107" s="42"/>
      <c r="I107" s="42"/>
      <c r="J107" s="42"/>
      <c r="K107" s="46"/>
    </row>
    <row r="108" spans="1:11" ht="15.75" x14ac:dyDescent="0.25">
      <c r="A108" s="42">
        <v>17010080</v>
      </c>
      <c r="B108" s="43">
        <v>42760</v>
      </c>
      <c r="C108" s="42" t="s">
        <v>24</v>
      </c>
      <c r="D108" s="89" t="s">
        <v>131</v>
      </c>
      <c r="E108" s="42" t="s">
        <v>26</v>
      </c>
      <c r="F108" s="45"/>
      <c r="G108" s="42"/>
      <c r="H108" s="42"/>
      <c r="I108" s="42"/>
      <c r="J108" s="42"/>
      <c r="K108" s="46"/>
    </row>
    <row r="109" spans="1:11" ht="15.75" x14ac:dyDescent="0.25">
      <c r="A109" s="42">
        <v>17010077</v>
      </c>
      <c r="B109" s="43">
        <v>42760</v>
      </c>
      <c r="C109" s="42" t="s">
        <v>24</v>
      </c>
      <c r="D109" s="89" t="s">
        <v>132</v>
      </c>
      <c r="E109" s="42" t="s">
        <v>26</v>
      </c>
      <c r="F109" s="45"/>
      <c r="G109" s="42"/>
      <c r="H109" s="42"/>
      <c r="I109" s="42"/>
      <c r="J109" s="42"/>
      <c r="K109" s="46"/>
    </row>
    <row r="110" spans="1:11" x14ac:dyDescent="0.25">
      <c r="A110" s="42">
        <v>0</v>
      </c>
      <c r="B110" s="43">
        <v>42760</v>
      </c>
      <c r="C110" s="42" t="s">
        <v>44</v>
      </c>
      <c r="D110" s="42" t="s">
        <v>133</v>
      </c>
      <c r="E110" s="42"/>
      <c r="F110" s="51"/>
      <c r="G110" s="52"/>
      <c r="H110" s="52"/>
      <c r="I110" s="52"/>
      <c r="J110" s="52"/>
      <c r="K110" s="46"/>
    </row>
    <row r="111" spans="1:11" x14ac:dyDescent="0.25">
      <c r="A111" s="49">
        <v>17010109</v>
      </c>
      <c r="B111" s="43">
        <v>42761</v>
      </c>
      <c r="C111" s="42" t="s">
        <v>24</v>
      </c>
      <c r="D111" s="42" t="s">
        <v>134</v>
      </c>
      <c r="E111" s="42"/>
      <c r="F111" s="51"/>
      <c r="G111" s="52"/>
      <c r="H111" s="52"/>
      <c r="I111" s="52"/>
      <c r="J111" s="52"/>
      <c r="K111" s="46"/>
    </row>
    <row r="112" spans="1:11" x14ac:dyDescent="0.25">
      <c r="A112" s="49">
        <v>17010108</v>
      </c>
      <c r="B112" s="43">
        <v>42761</v>
      </c>
      <c r="C112" s="42" t="s">
        <v>24</v>
      </c>
      <c r="D112" s="42" t="s">
        <v>135</v>
      </c>
      <c r="E112" s="53"/>
      <c r="F112" s="51"/>
      <c r="G112" s="52"/>
      <c r="H112" s="52"/>
      <c r="I112" s="52"/>
      <c r="J112" s="52"/>
      <c r="K112" s="54"/>
    </row>
    <row r="113" spans="1:11" x14ac:dyDescent="0.25">
      <c r="A113" s="49">
        <v>17010107</v>
      </c>
      <c r="B113" s="43">
        <v>42761</v>
      </c>
      <c r="C113" s="42" t="s">
        <v>24</v>
      </c>
      <c r="D113" s="42" t="s">
        <v>136</v>
      </c>
      <c r="E113" s="53"/>
      <c r="F113" s="51"/>
      <c r="G113" s="52"/>
      <c r="H113" s="52"/>
      <c r="I113" s="52"/>
      <c r="J113" s="52"/>
      <c r="K113" s="54"/>
    </row>
    <row r="114" spans="1:11" x14ac:dyDescent="0.25">
      <c r="A114" s="49">
        <v>17010106</v>
      </c>
      <c r="B114" s="43">
        <v>42761</v>
      </c>
      <c r="C114" s="42" t="s">
        <v>24</v>
      </c>
      <c r="D114" s="42" t="s">
        <v>137</v>
      </c>
      <c r="E114" s="53"/>
      <c r="F114" s="51">
        <f ca="1">IF(tblData412[[#This Row],[Date]]&lt;1, "",IF(tblData412[[#This Row],[Date]]&gt;TODAY(),0,(tblData412[[#This Row],[Date]]-TODAY())*-1))</f>
        <v>503</v>
      </c>
      <c r="G114" s="52">
        <f ca="1">IF(tblData412[[#This Row],[Date]]&lt;TODAY(),IF(tblData412[[#This Row],[Days Outstanding]]&lt;=30,tblData412[[#This Row],[Status]],0),)</f>
        <v>0</v>
      </c>
      <c r="H114" s="52">
        <f ca="1">IF(tblData412[[#This Row],[Date]]&gt;TODAY(),0,IF(AND(tblData412[[#This Row],[Days Outstanding]]&lt;=60,tblData412[[#This Row],[Days Outstanding]]&gt;30),tblData412[[#This Row],[Status]],0))</f>
        <v>0</v>
      </c>
      <c r="I114" s="52">
        <f ca="1">IF(tblData412[[#This Row],[Date]]&gt;TODAY(),0,IF(AND(tblData412[[#This Row],[Days Outstanding]]&lt;=90,tblData412[[#This Row],[Days Outstanding]]&gt;60),tblData412[[#This Row],[Status]],0))</f>
        <v>0</v>
      </c>
      <c r="J114" s="52">
        <f ca="1">IF(tblData412[[#This Row],[Date]]&gt;TODAY(),0,IF(tblData412[[#This Row],[Days Outstanding]]&gt;=90,tblData412[[#This Row],[Status]],0))</f>
        <v>0</v>
      </c>
      <c r="K114" s="54"/>
    </row>
    <row r="115" spans="1:11" x14ac:dyDescent="0.25">
      <c r="A115" s="49">
        <v>17010105</v>
      </c>
      <c r="B115" s="43">
        <v>42761</v>
      </c>
      <c r="C115" s="42" t="s">
        <v>24</v>
      </c>
      <c r="D115" s="42" t="s">
        <v>138</v>
      </c>
      <c r="E115" s="53"/>
      <c r="F115" s="51">
        <f ca="1">IF(tblData412[[#This Row],[Date]]&lt;1, "",IF(tblData412[[#This Row],[Date]]&gt;TODAY(),0,(tblData412[[#This Row],[Date]]-TODAY())*-1))</f>
        <v>503</v>
      </c>
      <c r="G115" s="52">
        <f ca="1">IF(tblData412[[#This Row],[Date]]&lt;TODAY(),IF(tblData412[[#This Row],[Days Outstanding]]&lt;=30,tblData412[[#This Row],[Status]],0),)</f>
        <v>0</v>
      </c>
      <c r="H115" s="52">
        <f ca="1">IF(tblData412[[#This Row],[Date]]&gt;TODAY(),0,IF(AND(tblData412[[#This Row],[Days Outstanding]]&lt;=60,tblData412[[#This Row],[Days Outstanding]]&gt;30),tblData412[[#This Row],[Status]],0))</f>
        <v>0</v>
      </c>
      <c r="I115" s="52">
        <f ca="1">IF(tblData412[[#This Row],[Date]]&gt;TODAY(),0,IF(AND(tblData412[[#This Row],[Days Outstanding]]&lt;=90,tblData412[[#This Row],[Days Outstanding]]&gt;60),tblData412[[#This Row],[Status]],0))</f>
        <v>0</v>
      </c>
      <c r="J115" s="52">
        <f ca="1">IF(tblData412[[#This Row],[Date]]&gt;TODAY(),0,IF(tblData412[[#This Row],[Days Outstanding]]&gt;=90,tblData412[[#This Row],[Status]],0))</f>
        <v>0</v>
      </c>
      <c r="K115" s="54"/>
    </row>
    <row r="116" spans="1:11" x14ac:dyDescent="0.25">
      <c r="A116" s="49">
        <v>17010104</v>
      </c>
      <c r="B116" s="43">
        <v>42761</v>
      </c>
      <c r="C116" s="42" t="s">
        <v>24</v>
      </c>
      <c r="D116" s="42" t="s">
        <v>139</v>
      </c>
      <c r="E116" s="53"/>
      <c r="F116" s="51">
        <f ca="1">IF(tblData412[[#This Row],[Date]]&lt;1, "",IF(tblData412[[#This Row],[Date]]&gt;TODAY(),0,(tblData412[[#This Row],[Date]]-TODAY())*-1))</f>
        <v>503</v>
      </c>
      <c r="G116" s="52">
        <f ca="1">IF(tblData412[[#This Row],[Date]]&lt;TODAY(),IF(tblData412[[#This Row],[Days Outstanding]]&lt;=30,tblData412[[#This Row],[Status]],0),)</f>
        <v>0</v>
      </c>
      <c r="H116" s="52">
        <f ca="1">IF(tblData412[[#This Row],[Date]]&gt;TODAY(),0,IF(AND(tblData412[[#This Row],[Days Outstanding]]&lt;=60,tblData412[[#This Row],[Days Outstanding]]&gt;30),tblData412[[#This Row],[Status]],0))</f>
        <v>0</v>
      </c>
      <c r="I116" s="52">
        <f ca="1">IF(tblData412[[#This Row],[Date]]&gt;TODAY(),0,IF(AND(tblData412[[#This Row],[Days Outstanding]]&lt;=90,tblData412[[#This Row],[Days Outstanding]]&gt;60),tblData412[[#This Row],[Status]],0))</f>
        <v>0</v>
      </c>
      <c r="J116" s="52">
        <f ca="1">IF(tblData412[[#This Row],[Date]]&gt;TODAY(),0,IF(tblData412[[#This Row],[Days Outstanding]]&gt;=90,tblData412[[#This Row],[Status]],0))</f>
        <v>0</v>
      </c>
      <c r="K116" s="54"/>
    </row>
    <row r="117" spans="1:11" x14ac:dyDescent="0.25">
      <c r="A117" s="49">
        <v>17010103</v>
      </c>
      <c r="B117" s="43">
        <v>42761</v>
      </c>
      <c r="C117" s="42" t="s">
        <v>24</v>
      </c>
      <c r="D117" s="42" t="s">
        <v>140</v>
      </c>
      <c r="E117" s="53"/>
      <c r="F117" s="51">
        <f ca="1">IF(tblData412[[#This Row],[Date]]&lt;1, "",IF(tblData412[[#This Row],[Date]]&gt;TODAY(),0,(tblData412[[#This Row],[Date]]-TODAY())*-1))</f>
        <v>503</v>
      </c>
      <c r="G117" s="52">
        <f ca="1">IF(tblData412[[#This Row],[Date]]&lt;TODAY(),IF(tblData412[[#This Row],[Days Outstanding]]&lt;=30,tblData412[[#This Row],[Status]],0),)</f>
        <v>0</v>
      </c>
      <c r="H117" s="52">
        <f ca="1">IF(tblData412[[#This Row],[Date]]&gt;TODAY(),0,IF(AND(tblData412[[#This Row],[Days Outstanding]]&lt;=60,tblData412[[#This Row],[Days Outstanding]]&gt;30),tblData412[[#This Row],[Status]],0))</f>
        <v>0</v>
      </c>
      <c r="I117" s="52">
        <f ca="1">IF(tblData412[[#This Row],[Date]]&gt;TODAY(),0,IF(AND(tblData412[[#This Row],[Days Outstanding]]&lt;=90,tblData412[[#This Row],[Days Outstanding]]&gt;60),tblData412[[#This Row],[Status]],0))</f>
        <v>0</v>
      </c>
      <c r="J117" s="52">
        <f ca="1">IF(tblData412[[#This Row],[Date]]&gt;TODAY(),0,IF(tblData412[[#This Row],[Days Outstanding]]&gt;=90,tblData412[[#This Row],[Status]],0))</f>
        <v>0</v>
      </c>
      <c r="K117" s="54"/>
    </row>
    <row r="118" spans="1:11" x14ac:dyDescent="0.25">
      <c r="A118" s="49">
        <v>17010102</v>
      </c>
      <c r="B118" s="43">
        <v>42761</v>
      </c>
      <c r="C118" s="42" t="s">
        <v>24</v>
      </c>
      <c r="D118" s="42" t="s">
        <v>141</v>
      </c>
      <c r="E118" s="53"/>
      <c r="F118" s="51">
        <f ca="1">IF(tblData412[[#This Row],[Date]]&lt;1, "",IF(tblData412[[#This Row],[Date]]&gt;TODAY(),0,(tblData412[[#This Row],[Date]]-TODAY())*-1))</f>
        <v>503</v>
      </c>
      <c r="G118" s="52">
        <f ca="1">IF(tblData412[[#This Row],[Date]]&lt;TODAY(),IF(tblData412[[#This Row],[Days Outstanding]]&lt;=30,tblData412[[#This Row],[Status]],0),)</f>
        <v>0</v>
      </c>
      <c r="H118" s="52">
        <f ca="1">IF(tblData412[[#This Row],[Date]]&gt;TODAY(),0,IF(AND(tblData412[[#This Row],[Days Outstanding]]&lt;=60,tblData412[[#This Row],[Days Outstanding]]&gt;30),tblData412[[#This Row],[Status]],0))</f>
        <v>0</v>
      </c>
      <c r="I118" s="52">
        <f ca="1">IF(tblData412[[#This Row],[Date]]&gt;TODAY(),0,IF(AND(tblData412[[#This Row],[Days Outstanding]]&lt;=90,tblData412[[#This Row],[Days Outstanding]]&gt;60),tblData412[[#This Row],[Status]],0))</f>
        <v>0</v>
      </c>
      <c r="J118" s="52">
        <f ca="1">IF(tblData412[[#This Row],[Date]]&gt;TODAY(),0,IF(tblData412[[#This Row],[Days Outstanding]]&gt;=90,tblData412[[#This Row],[Status]],0))</f>
        <v>0</v>
      </c>
      <c r="K118" s="54"/>
    </row>
    <row r="119" spans="1:11" x14ac:dyDescent="0.25">
      <c r="A119" s="48">
        <v>16120190</v>
      </c>
      <c r="B119" s="43">
        <v>42761</v>
      </c>
      <c r="C119" s="43" t="s">
        <v>24</v>
      </c>
      <c r="D119" s="49" t="s">
        <v>142</v>
      </c>
      <c r="E119" s="53"/>
      <c r="F119" s="51">
        <f ca="1">IF(tblData412[[#This Row],[Date]]&lt;1, "",IF(tblData412[[#This Row],[Date]]&gt;TODAY(),0,(tblData412[[#This Row],[Date]]-TODAY())*-1))</f>
        <v>503</v>
      </c>
      <c r="G119" s="52">
        <f ca="1">IF(tblData412[[#This Row],[Date]]&lt;TODAY(),IF(tblData412[[#This Row],[Days Outstanding]]&lt;=30,tblData412[[#This Row],[Status]],0),)</f>
        <v>0</v>
      </c>
      <c r="H119" s="52">
        <f ca="1">IF(tblData412[[#This Row],[Date]]&gt;TODAY(),0,IF(AND(tblData412[[#This Row],[Days Outstanding]]&lt;=60,tblData412[[#This Row],[Days Outstanding]]&gt;30),tblData412[[#This Row],[Status]],0))</f>
        <v>0</v>
      </c>
      <c r="I119" s="52">
        <f ca="1">IF(tblData412[[#This Row],[Date]]&gt;TODAY(),0,IF(AND(tblData412[[#This Row],[Days Outstanding]]&lt;=90,tblData412[[#This Row],[Days Outstanding]]&gt;60),tblData412[[#This Row],[Status]],0))</f>
        <v>0</v>
      </c>
      <c r="J119" s="52">
        <f ca="1">IF(tblData412[[#This Row],[Date]]&gt;TODAY(),0,IF(tblData412[[#This Row],[Days Outstanding]]&gt;=90,tblData412[[#This Row],[Status]],0))</f>
        <v>0</v>
      </c>
      <c r="K119" s="54"/>
    </row>
    <row r="120" spans="1:11" x14ac:dyDescent="0.25">
      <c r="A120" s="48">
        <v>16120189</v>
      </c>
      <c r="B120" s="43">
        <v>42761</v>
      </c>
      <c r="C120" s="43" t="s">
        <v>24</v>
      </c>
      <c r="D120" s="49" t="s">
        <v>143</v>
      </c>
      <c r="E120" s="53"/>
      <c r="F120" s="51">
        <f ca="1">IF(tblData412[[#This Row],[Date]]&lt;1, "",IF(tblData412[[#This Row],[Date]]&gt;TODAY(),0,(tblData412[[#This Row],[Date]]-TODAY())*-1))</f>
        <v>503</v>
      </c>
      <c r="G120" s="52">
        <f ca="1">IF(tblData412[[#This Row],[Date]]&lt;TODAY(),IF(tblData412[[#This Row],[Days Outstanding]]&lt;=30,tblData412[[#This Row],[Status]],0),)</f>
        <v>0</v>
      </c>
      <c r="H120" s="52">
        <f ca="1">IF(tblData412[[#This Row],[Date]]&gt;TODAY(),0,IF(AND(tblData412[[#This Row],[Days Outstanding]]&lt;=60,tblData412[[#This Row],[Days Outstanding]]&gt;30),tblData412[[#This Row],[Status]],0))</f>
        <v>0</v>
      </c>
      <c r="I120" s="52">
        <f ca="1">IF(tblData412[[#This Row],[Date]]&gt;TODAY(),0,IF(AND(tblData412[[#This Row],[Days Outstanding]]&lt;=90,tblData412[[#This Row],[Days Outstanding]]&gt;60),tblData412[[#This Row],[Status]],0))</f>
        <v>0</v>
      </c>
      <c r="J120" s="52">
        <f ca="1">IF(tblData412[[#This Row],[Date]]&gt;TODAY(),0,IF(tblData412[[#This Row],[Days Outstanding]]&gt;=90,tblData412[[#This Row],[Status]],0))</f>
        <v>0</v>
      </c>
      <c r="K120" s="54"/>
    </row>
    <row r="121" spans="1:11" x14ac:dyDescent="0.25">
      <c r="A121" s="48">
        <v>17010575</v>
      </c>
      <c r="B121" s="43">
        <v>42761</v>
      </c>
      <c r="C121" s="43" t="s">
        <v>28</v>
      </c>
      <c r="D121" s="49" t="s">
        <v>144</v>
      </c>
      <c r="E121" s="53"/>
      <c r="F121" s="51">
        <f ca="1">IF(tblData412[[#This Row],[Date]]&lt;1, "",IF(tblData412[[#This Row],[Date]]&gt;TODAY(),0,(tblData412[[#This Row],[Date]]-TODAY())*-1))</f>
        <v>503</v>
      </c>
      <c r="G121" s="52">
        <f ca="1">IF(tblData412[[#This Row],[Date]]&lt;TODAY(),IF(tblData412[[#This Row],[Days Outstanding]]&lt;=30,tblData412[[#This Row],[Status]],0),)</f>
        <v>0</v>
      </c>
      <c r="H121" s="52">
        <f ca="1">IF(tblData412[[#This Row],[Date]]&gt;TODAY(),0,IF(AND(tblData412[[#This Row],[Days Outstanding]]&lt;=60,tblData412[[#This Row],[Days Outstanding]]&gt;30),tblData412[[#This Row],[Status]],0))</f>
        <v>0</v>
      </c>
      <c r="I121" s="52">
        <f ca="1">IF(tblData412[[#This Row],[Date]]&gt;TODAY(),0,IF(AND(tblData412[[#This Row],[Days Outstanding]]&lt;=90,tblData412[[#This Row],[Days Outstanding]]&gt;60),tblData412[[#This Row],[Status]],0))</f>
        <v>0</v>
      </c>
      <c r="J121" s="52">
        <f ca="1">IF(tblData412[[#This Row],[Date]]&gt;TODAY(),0,IF(tblData412[[#This Row],[Days Outstanding]]&gt;=90,tblData412[[#This Row],[Status]],0))</f>
        <v>0</v>
      </c>
      <c r="K121" s="54"/>
    </row>
    <row r="122" spans="1:11" x14ac:dyDescent="0.25">
      <c r="A122" s="48">
        <v>17010564</v>
      </c>
      <c r="B122" s="43">
        <v>42761</v>
      </c>
      <c r="C122" s="43" t="s">
        <v>28</v>
      </c>
      <c r="D122" s="49" t="s">
        <v>145</v>
      </c>
      <c r="E122" s="53"/>
      <c r="F122" s="51">
        <f ca="1">IF(tblData412[[#This Row],[Date]]&lt;1, "",IF(tblData412[[#This Row],[Date]]&gt;TODAY(),0,(tblData412[[#This Row],[Date]]-TODAY())*-1))</f>
        <v>503</v>
      </c>
      <c r="G122" s="52">
        <f ca="1">IF(tblData412[[#This Row],[Date]]&lt;TODAY(),IF(tblData412[[#This Row],[Days Outstanding]]&lt;=30,tblData412[[#This Row],[Status]],0),)</f>
        <v>0</v>
      </c>
      <c r="H122" s="52">
        <f ca="1">IF(tblData412[[#This Row],[Date]]&gt;TODAY(),0,IF(AND(tblData412[[#This Row],[Days Outstanding]]&lt;=60,tblData412[[#This Row],[Days Outstanding]]&gt;30),tblData412[[#This Row],[Status]],0))</f>
        <v>0</v>
      </c>
      <c r="I122" s="52">
        <f ca="1">IF(tblData412[[#This Row],[Date]]&gt;TODAY(),0,IF(AND(tblData412[[#This Row],[Days Outstanding]]&lt;=90,tblData412[[#This Row],[Days Outstanding]]&gt;60),tblData412[[#This Row],[Status]],0))</f>
        <v>0</v>
      </c>
      <c r="J122" s="52">
        <f ca="1">IF(tblData412[[#This Row],[Date]]&gt;TODAY(),0,IF(tblData412[[#This Row],[Days Outstanding]]&gt;=90,tblData412[[#This Row],[Status]],0))</f>
        <v>0</v>
      </c>
      <c r="K122" s="54"/>
    </row>
    <row r="123" spans="1:11" x14ac:dyDescent="0.25">
      <c r="A123" s="48">
        <v>16120360</v>
      </c>
      <c r="B123" s="43">
        <v>42762</v>
      </c>
      <c r="C123" s="43" t="s">
        <v>24</v>
      </c>
      <c r="D123" s="49" t="s">
        <v>146</v>
      </c>
      <c r="E123" s="53" t="s">
        <v>26</v>
      </c>
      <c r="F123" s="51">
        <f ca="1">IF(tblData412[[#This Row],[Date]]&lt;1, "",IF(tblData412[[#This Row],[Date]]&gt;TODAY(),0,(tblData412[[#This Row],[Date]]-TODAY())*-1))</f>
        <v>502</v>
      </c>
      <c r="G123" s="52">
        <f ca="1">IF(tblData412[[#This Row],[Date]]&lt;TODAY(),IF(tblData412[[#This Row],[Days Outstanding]]&lt;=30,tblData412[[#This Row],[Status]],0),)</f>
        <v>0</v>
      </c>
      <c r="H123" s="52">
        <f ca="1">IF(tblData412[[#This Row],[Date]]&gt;TODAY(),0,IF(AND(tblData412[[#This Row],[Days Outstanding]]&lt;=60,tblData412[[#This Row],[Days Outstanding]]&gt;30),tblData412[[#This Row],[Status]],0))</f>
        <v>0</v>
      </c>
      <c r="I123" s="52">
        <f ca="1">IF(tblData412[[#This Row],[Date]]&gt;TODAY(),0,IF(AND(tblData412[[#This Row],[Days Outstanding]]&lt;=90,tblData412[[#This Row],[Days Outstanding]]&gt;60),tblData412[[#This Row],[Status]],0))</f>
        <v>0</v>
      </c>
      <c r="J123" s="52" t="str">
        <f ca="1">IF(tblData412[[#This Row],[Date]]&gt;TODAY(),0,IF(tblData412[[#This Row],[Days Outstanding]]&gt;=90,tblData412[[#This Row],[Status]],0))</f>
        <v>ABATED</v>
      </c>
      <c r="K123" s="54"/>
    </row>
    <row r="124" spans="1:11" x14ac:dyDescent="0.25">
      <c r="A124" s="48">
        <v>17010595</v>
      </c>
      <c r="B124" s="43">
        <v>42762</v>
      </c>
      <c r="C124" s="43" t="s">
        <v>24</v>
      </c>
      <c r="D124" s="49" t="s">
        <v>147</v>
      </c>
      <c r="E124" s="53"/>
      <c r="F124" s="51">
        <f ca="1">IF(tblData412[[#This Row],[Date]]&lt;1, "",IF(tblData412[[#This Row],[Date]]&gt;TODAY(),0,(tblData412[[#This Row],[Date]]-TODAY())*-1))</f>
        <v>502</v>
      </c>
      <c r="G124" s="52">
        <f ca="1">IF(tblData412[[#This Row],[Date]]&lt;TODAY(),IF(tblData412[[#This Row],[Days Outstanding]]&lt;=30,tblData412[[#This Row],[Status]],0),)</f>
        <v>0</v>
      </c>
      <c r="H124" s="52">
        <f ca="1">IF(tblData412[[#This Row],[Date]]&gt;TODAY(),0,IF(AND(tblData412[[#This Row],[Days Outstanding]]&lt;=60,tblData412[[#This Row],[Days Outstanding]]&gt;30),tblData412[[#This Row],[Status]],0))</f>
        <v>0</v>
      </c>
      <c r="I124" s="52">
        <f ca="1">IF(tblData412[[#This Row],[Date]]&gt;TODAY(),0,IF(AND(tblData412[[#This Row],[Days Outstanding]]&lt;=90,tblData412[[#This Row],[Days Outstanding]]&gt;60),tblData412[[#This Row],[Status]],0))</f>
        <v>0</v>
      </c>
      <c r="J124" s="52">
        <f ca="1">IF(tblData412[[#This Row],[Date]]&gt;TODAY(),0,IF(tblData412[[#This Row],[Days Outstanding]]&gt;=90,tblData412[[#This Row],[Status]],0))</f>
        <v>0</v>
      </c>
      <c r="K124" s="54"/>
    </row>
    <row r="125" spans="1:11" x14ac:dyDescent="0.25">
      <c r="A125" s="48">
        <v>0</v>
      </c>
      <c r="B125" s="43">
        <v>42762</v>
      </c>
      <c r="C125" s="43" t="s">
        <v>31</v>
      </c>
      <c r="D125" s="49" t="s">
        <v>148</v>
      </c>
      <c r="E125" s="53"/>
      <c r="F125" s="51">
        <f ca="1">IF(tblData412[[#This Row],[Date]]&lt;1, "",IF(tblData412[[#This Row],[Date]]&gt;TODAY(),0,(tblData412[[#This Row],[Date]]-TODAY())*-1))</f>
        <v>502</v>
      </c>
      <c r="G125" s="52">
        <f ca="1">IF(tblData412[[#This Row],[Date]]&lt;TODAY(),IF(tblData412[[#This Row],[Days Outstanding]]&lt;=30,tblData412[[#This Row],[Status]],0),)</f>
        <v>0</v>
      </c>
      <c r="H125" s="52">
        <f ca="1">IF(tblData412[[#This Row],[Date]]&gt;TODAY(),0,IF(AND(tblData412[[#This Row],[Days Outstanding]]&lt;=60,tblData412[[#This Row],[Days Outstanding]]&gt;30),tblData412[[#This Row],[Status]],0))</f>
        <v>0</v>
      </c>
      <c r="I125" s="52">
        <f ca="1">IF(tblData412[[#This Row],[Date]]&gt;TODAY(),0,IF(AND(tblData412[[#This Row],[Days Outstanding]]&lt;=90,tblData412[[#This Row],[Days Outstanding]]&gt;60),tblData412[[#This Row],[Status]],0))</f>
        <v>0</v>
      </c>
      <c r="J125" s="52">
        <f ca="1">IF(tblData412[[#This Row],[Date]]&gt;TODAY(),0,IF(tblData412[[#This Row],[Days Outstanding]]&gt;=90,tblData412[[#This Row],[Status]],0))</f>
        <v>0</v>
      </c>
      <c r="K125" s="54"/>
    </row>
    <row r="126" spans="1:11" ht="31.5" x14ac:dyDescent="0.25">
      <c r="A126" s="49">
        <v>17010499</v>
      </c>
      <c r="B126" s="43">
        <v>42765</v>
      </c>
      <c r="C126" s="42" t="s">
        <v>28</v>
      </c>
      <c r="D126" s="89" t="s">
        <v>117</v>
      </c>
      <c r="E126" s="42" t="s">
        <v>26</v>
      </c>
      <c r="F126" s="45">
        <f ca="1">IF(tblData412[[#This Row],[Date]]&lt;1, "",IF(tblData412[[#This Row],[Date]]&gt;TODAY(),0,(tblData412[[#This Row],[Date]]-TODAY())*-1))</f>
        <v>499</v>
      </c>
      <c r="G126" s="42"/>
      <c r="H126" s="42"/>
      <c r="I126" s="42"/>
      <c r="J126" s="42"/>
      <c r="K126" s="46"/>
    </row>
    <row r="127" spans="1:11" x14ac:dyDescent="0.25">
      <c r="A127" s="48">
        <v>17010211</v>
      </c>
      <c r="B127" s="43">
        <v>42765</v>
      </c>
      <c r="C127" s="43" t="s">
        <v>24</v>
      </c>
      <c r="D127" s="49" t="s">
        <v>149</v>
      </c>
      <c r="E127" s="53" t="s">
        <v>26</v>
      </c>
      <c r="F127" s="51">
        <f ca="1">IF(tblData412[[#This Row],[Date]]&lt;1, "",IF(tblData412[[#This Row],[Date]]&gt;TODAY(),0,(tblData412[[#This Row],[Date]]-TODAY())*-1))</f>
        <v>499</v>
      </c>
      <c r="G127" s="52">
        <f ca="1">IF(tblData412[[#This Row],[Date]]&lt;TODAY(),IF(tblData412[[#This Row],[Days Outstanding]]&lt;=30,tblData412[[#This Row],[Status]],0),)</f>
        <v>0</v>
      </c>
      <c r="H127" s="52">
        <f ca="1">IF(tblData412[[#This Row],[Date]]&gt;TODAY(),0,IF(AND(tblData412[[#This Row],[Days Outstanding]]&lt;=60,tblData412[[#This Row],[Days Outstanding]]&gt;30),tblData412[[#This Row],[Status]],0))</f>
        <v>0</v>
      </c>
      <c r="I127" s="52">
        <f ca="1">IF(tblData412[[#This Row],[Date]]&gt;TODAY(),0,IF(AND(tblData412[[#This Row],[Days Outstanding]]&lt;=90,tblData412[[#This Row],[Days Outstanding]]&gt;60),tblData412[[#This Row],[Status]],0))</f>
        <v>0</v>
      </c>
      <c r="J127" s="52" t="str">
        <f ca="1">IF(tblData412[[#This Row],[Date]]&gt;TODAY(),0,IF(tblData412[[#This Row],[Days Outstanding]]&gt;=90,tblData412[[#This Row],[Status]],0))</f>
        <v>ABATED</v>
      </c>
      <c r="K127" s="54"/>
    </row>
    <row r="128" spans="1:11" x14ac:dyDescent="0.25">
      <c r="A128" s="48">
        <v>17010210</v>
      </c>
      <c r="B128" s="43">
        <v>42765</v>
      </c>
      <c r="C128" s="43" t="s">
        <v>24</v>
      </c>
      <c r="D128" s="49" t="s">
        <v>150</v>
      </c>
      <c r="E128" s="53" t="s">
        <v>26</v>
      </c>
      <c r="F128" s="51">
        <f ca="1">IF(tblData412[[#This Row],[Date]]&lt;1, "",IF(tblData412[[#This Row],[Date]]&gt;TODAY(),0,(tblData412[[#This Row],[Date]]-TODAY())*-1))</f>
        <v>499</v>
      </c>
      <c r="G128" s="52">
        <f ca="1">IF(tblData412[[#This Row],[Date]]&lt;TODAY(),IF(tblData412[[#This Row],[Days Outstanding]]&lt;=30,tblData412[[#This Row],[Status]],0),)</f>
        <v>0</v>
      </c>
      <c r="H128" s="52">
        <f ca="1">IF(tblData412[[#This Row],[Date]]&gt;TODAY(),0,IF(AND(tblData412[[#This Row],[Days Outstanding]]&lt;=60,tblData412[[#This Row],[Days Outstanding]]&gt;30),tblData412[[#This Row],[Status]],0))</f>
        <v>0</v>
      </c>
      <c r="I128" s="52">
        <f ca="1">IF(tblData412[[#This Row],[Date]]&gt;TODAY(),0,IF(AND(tblData412[[#This Row],[Days Outstanding]]&lt;=90,tblData412[[#This Row],[Days Outstanding]]&gt;60),tblData412[[#This Row],[Status]],0))</f>
        <v>0</v>
      </c>
      <c r="J128" s="52" t="str">
        <f ca="1">IF(tblData412[[#This Row],[Date]]&gt;TODAY(),0,IF(tblData412[[#This Row],[Days Outstanding]]&gt;=90,tblData412[[#This Row],[Status]],0))</f>
        <v>ABATED</v>
      </c>
      <c r="K128" s="54"/>
    </row>
    <row r="129" spans="1:11" x14ac:dyDescent="0.25">
      <c r="A129" s="48">
        <v>0</v>
      </c>
      <c r="B129" s="43">
        <v>42765</v>
      </c>
      <c r="C129" s="43" t="s">
        <v>31</v>
      </c>
      <c r="D129" s="49" t="s">
        <v>151</v>
      </c>
      <c r="E129" s="53" t="s">
        <v>26</v>
      </c>
      <c r="F129" s="51">
        <f ca="1">IF(tblData412[[#This Row],[Date]]&lt;1, "",IF(tblData412[[#This Row],[Date]]&gt;TODAY(),0,(tblData412[[#This Row],[Date]]-TODAY())*-1))</f>
        <v>499</v>
      </c>
      <c r="G129" s="52">
        <f ca="1">IF(tblData412[[#This Row],[Date]]&lt;TODAY(),IF(tblData412[[#This Row],[Days Outstanding]]&lt;=30,tblData412[[#This Row],[Status]],0),)</f>
        <v>0</v>
      </c>
      <c r="H129" s="52">
        <f ca="1">IF(tblData412[[#This Row],[Date]]&gt;TODAY(),0,IF(AND(tblData412[[#This Row],[Days Outstanding]]&lt;=60,tblData412[[#This Row],[Days Outstanding]]&gt;30),tblData412[[#This Row],[Status]],0))</f>
        <v>0</v>
      </c>
      <c r="I129" s="52">
        <f ca="1">IF(tblData412[[#This Row],[Date]]&gt;TODAY(),0,IF(AND(tblData412[[#This Row],[Days Outstanding]]&lt;=90,tblData412[[#This Row],[Days Outstanding]]&gt;60),tblData412[[#This Row],[Status]],0))</f>
        <v>0</v>
      </c>
      <c r="J129" s="52" t="str">
        <f ca="1">IF(tblData412[[#This Row],[Date]]&gt;TODAY(),0,IF(tblData412[[#This Row],[Days Outstanding]]&gt;=90,tblData412[[#This Row],[Status]],0))</f>
        <v>ABATED</v>
      </c>
      <c r="K129" s="54"/>
    </row>
    <row r="130" spans="1:11" x14ac:dyDescent="0.25">
      <c r="A130" s="48">
        <v>16120357</v>
      </c>
      <c r="B130" s="43">
        <v>42765</v>
      </c>
      <c r="C130" s="43" t="s">
        <v>24</v>
      </c>
      <c r="D130" s="49" t="s">
        <v>152</v>
      </c>
      <c r="E130" s="53"/>
      <c r="F130" s="51">
        <f ca="1">IF(tblData412[[#This Row],[Date]]&lt;1, "",IF(tblData412[[#This Row],[Date]]&gt;TODAY(),0,(tblData412[[#This Row],[Date]]-TODAY())*-1))</f>
        <v>499</v>
      </c>
      <c r="G130" s="52">
        <f ca="1">IF(tblData412[[#This Row],[Date]]&lt;TODAY(),IF(tblData412[[#This Row],[Days Outstanding]]&lt;=30,tblData412[[#This Row],[Status]],0),)</f>
        <v>0</v>
      </c>
      <c r="H130" s="52">
        <f ca="1">IF(tblData412[[#This Row],[Date]]&gt;TODAY(),0,IF(AND(tblData412[[#This Row],[Days Outstanding]]&lt;=60,tblData412[[#This Row],[Days Outstanding]]&gt;30),tblData412[[#This Row],[Status]],0))</f>
        <v>0</v>
      </c>
      <c r="I130" s="52">
        <f ca="1">IF(tblData412[[#This Row],[Date]]&gt;TODAY(),0,IF(AND(tblData412[[#This Row],[Days Outstanding]]&lt;=90,tblData412[[#This Row],[Days Outstanding]]&gt;60),tblData412[[#This Row],[Status]],0))</f>
        <v>0</v>
      </c>
      <c r="J130" s="52">
        <f ca="1">IF(tblData412[[#This Row],[Date]]&gt;TODAY(),0,IF(tblData412[[#This Row],[Days Outstanding]]&gt;=90,tblData412[[#This Row],[Status]],0))</f>
        <v>0</v>
      </c>
      <c r="K130" s="54"/>
    </row>
    <row r="131" spans="1:11" x14ac:dyDescent="0.25">
      <c r="A131" s="48">
        <v>0</v>
      </c>
      <c r="B131" s="43">
        <v>42765</v>
      </c>
      <c r="C131" s="43" t="s">
        <v>31</v>
      </c>
      <c r="D131" s="49" t="s">
        <v>74</v>
      </c>
      <c r="E131" s="53" t="s">
        <v>26</v>
      </c>
      <c r="F131" s="51">
        <f ca="1">IF(tblData412[[#This Row],[Date]]&lt;1, "",IF(tblData412[[#This Row],[Date]]&gt;TODAY(),0,(tblData412[[#This Row],[Date]]-TODAY())*-1))</f>
        <v>499</v>
      </c>
      <c r="G131" s="52">
        <f ca="1">IF(tblData412[[#This Row],[Date]]&lt;TODAY(),IF(tblData412[[#This Row],[Days Outstanding]]&lt;=30,tblData412[[#This Row],[Status]],0),)</f>
        <v>0</v>
      </c>
      <c r="H131" s="52">
        <f ca="1">IF(tblData412[[#This Row],[Date]]&gt;TODAY(),0,IF(AND(tblData412[[#This Row],[Days Outstanding]]&lt;=60,tblData412[[#This Row],[Days Outstanding]]&gt;30),tblData412[[#This Row],[Status]],0))</f>
        <v>0</v>
      </c>
      <c r="I131" s="52">
        <f ca="1">IF(tblData412[[#This Row],[Date]]&gt;TODAY(),0,IF(AND(tblData412[[#This Row],[Days Outstanding]]&lt;=90,tblData412[[#This Row],[Days Outstanding]]&gt;60),tblData412[[#This Row],[Status]],0))</f>
        <v>0</v>
      </c>
      <c r="J131" s="52" t="str">
        <f ca="1">IF(tblData412[[#This Row],[Date]]&gt;TODAY(),0,IF(tblData412[[#This Row],[Days Outstanding]]&gt;=90,tblData412[[#This Row],[Status]],0))</f>
        <v>ABATED</v>
      </c>
      <c r="K131" s="54"/>
    </row>
    <row r="132" spans="1:11" x14ac:dyDescent="0.25">
      <c r="A132" s="48">
        <v>16120436</v>
      </c>
      <c r="B132" s="43">
        <v>42765</v>
      </c>
      <c r="C132" s="43" t="s">
        <v>28</v>
      </c>
      <c r="D132" s="49" t="s">
        <v>153</v>
      </c>
      <c r="E132" s="53"/>
      <c r="F132" s="51">
        <f ca="1">IF(tblData412[[#This Row],[Date]]&lt;1, "",IF(tblData412[[#This Row],[Date]]&gt;TODAY(),0,(tblData412[[#This Row],[Date]]-TODAY())*-1))</f>
        <v>499</v>
      </c>
      <c r="G132" s="52">
        <f ca="1">IF(tblData412[[#This Row],[Date]]&lt;TODAY(),IF(tblData412[[#This Row],[Days Outstanding]]&lt;=30,tblData412[[#This Row],[Status]],0),)</f>
        <v>0</v>
      </c>
      <c r="H132" s="52">
        <f ca="1">IF(tblData412[[#This Row],[Date]]&gt;TODAY(),0,IF(AND(tblData412[[#This Row],[Days Outstanding]]&lt;=60,tblData412[[#This Row],[Days Outstanding]]&gt;30),tblData412[[#This Row],[Status]],0))</f>
        <v>0</v>
      </c>
      <c r="I132" s="52">
        <f ca="1">IF(tblData412[[#This Row],[Date]]&gt;TODAY(),0,IF(AND(tblData412[[#This Row],[Days Outstanding]]&lt;=90,tblData412[[#This Row],[Days Outstanding]]&gt;60),tblData412[[#This Row],[Status]],0))</f>
        <v>0</v>
      </c>
      <c r="J132" s="52">
        <f ca="1">IF(tblData412[[#This Row],[Date]]&gt;TODAY(),0,IF(tblData412[[#This Row],[Days Outstanding]]&gt;=90,tblData412[[#This Row],[Status]],0))</f>
        <v>0</v>
      </c>
      <c r="K132" s="54"/>
    </row>
    <row r="133" spans="1:11" x14ac:dyDescent="0.25">
      <c r="A133" s="48">
        <v>17010236</v>
      </c>
      <c r="B133" s="43">
        <v>42766</v>
      </c>
      <c r="C133" s="43" t="s">
        <v>28</v>
      </c>
      <c r="D133" s="49" t="s">
        <v>154</v>
      </c>
      <c r="E133" s="53"/>
      <c r="F133" s="51">
        <f ca="1">IF(tblData412[[#This Row],[Date]]&lt;1, "",IF(tblData412[[#This Row],[Date]]&gt;TODAY(),0,(tblData412[[#This Row],[Date]]-TODAY())*-1))</f>
        <v>498</v>
      </c>
      <c r="G133" s="52">
        <f ca="1">IF(tblData412[[#This Row],[Date]]&lt;TODAY(),IF(tblData412[[#This Row],[Days Outstanding]]&lt;=30,tblData412[[#This Row],[Status]],0),)</f>
        <v>0</v>
      </c>
      <c r="H133" s="52">
        <f ca="1">IF(tblData412[[#This Row],[Date]]&gt;TODAY(),0,IF(AND(tblData412[[#This Row],[Days Outstanding]]&lt;=60,tblData412[[#This Row],[Days Outstanding]]&gt;30),tblData412[[#This Row],[Status]],0))</f>
        <v>0</v>
      </c>
      <c r="I133" s="52">
        <f ca="1">IF(tblData412[[#This Row],[Date]]&gt;TODAY(),0,IF(AND(tblData412[[#This Row],[Days Outstanding]]&lt;=90,tblData412[[#This Row],[Days Outstanding]]&gt;60),tblData412[[#This Row],[Status]],0))</f>
        <v>0</v>
      </c>
      <c r="J133" s="52">
        <f ca="1">IF(tblData412[[#This Row],[Date]]&gt;TODAY(),0,IF(tblData412[[#This Row],[Days Outstanding]]&gt;=90,tblData412[[#This Row],[Status]],0))</f>
        <v>0</v>
      </c>
      <c r="K133" s="54"/>
    </row>
    <row r="134" spans="1:11" x14ac:dyDescent="0.25">
      <c r="A134" s="48">
        <v>0</v>
      </c>
      <c r="B134" s="43">
        <v>42766</v>
      </c>
      <c r="C134" s="43" t="s">
        <v>31</v>
      </c>
      <c r="D134" s="49" t="s">
        <v>147</v>
      </c>
      <c r="E134" s="53" t="s">
        <v>26</v>
      </c>
      <c r="F134" s="51">
        <f ca="1">IF(tblData412[[#This Row],[Date]]&lt;1, "",IF(tblData412[[#This Row],[Date]]&gt;TODAY(),0,(tblData412[[#This Row],[Date]]-TODAY())*-1))</f>
        <v>498</v>
      </c>
      <c r="G134" s="52">
        <f ca="1">IF(tblData412[[#This Row],[Date]]&lt;TODAY(),IF(tblData412[[#This Row],[Days Outstanding]]&lt;=30,tblData412[[#This Row],[Status]],0),)</f>
        <v>0</v>
      </c>
      <c r="H134" s="52">
        <f ca="1">IF(tblData412[[#This Row],[Date]]&gt;TODAY(),0,IF(AND(tblData412[[#This Row],[Days Outstanding]]&lt;=60,tblData412[[#This Row],[Days Outstanding]]&gt;30),tblData412[[#This Row],[Status]],0))</f>
        <v>0</v>
      </c>
      <c r="I134" s="52">
        <f ca="1">IF(tblData412[[#This Row],[Date]]&gt;TODAY(),0,IF(AND(tblData412[[#This Row],[Days Outstanding]]&lt;=90,tblData412[[#This Row],[Days Outstanding]]&gt;60),tblData412[[#This Row],[Status]],0))</f>
        <v>0</v>
      </c>
      <c r="J134" s="52" t="str">
        <f ca="1">IF(tblData412[[#This Row],[Date]]&gt;TODAY(),0,IF(tblData412[[#This Row],[Days Outstanding]]&gt;=90,tblData412[[#This Row],[Status]],0))</f>
        <v>ABATED</v>
      </c>
      <c r="K134" s="54"/>
    </row>
    <row r="135" spans="1:11" x14ac:dyDescent="0.25">
      <c r="A135" s="48">
        <v>17010212</v>
      </c>
      <c r="B135" s="43">
        <v>42766</v>
      </c>
      <c r="C135" s="43" t="s">
        <v>28</v>
      </c>
      <c r="D135" s="49" t="s">
        <v>155</v>
      </c>
      <c r="E135" s="53"/>
      <c r="F135" s="51">
        <f ca="1">IF(tblData412[[#This Row],[Date]]&lt;1, "",IF(tblData412[[#This Row],[Date]]&gt;TODAY(),0,(tblData412[[#This Row],[Date]]-TODAY())*-1))</f>
        <v>498</v>
      </c>
      <c r="G135" s="52">
        <f ca="1">IF(tblData412[[#This Row],[Date]]&lt;TODAY(),IF(tblData412[[#This Row],[Days Outstanding]]&lt;=30,tblData412[[#This Row],[Status]],0),)</f>
        <v>0</v>
      </c>
      <c r="H135" s="52">
        <f ca="1">IF(tblData412[[#This Row],[Date]]&gt;TODAY(),0,IF(AND(tblData412[[#This Row],[Days Outstanding]]&lt;=60,tblData412[[#This Row],[Days Outstanding]]&gt;30),tblData412[[#This Row],[Status]],0))</f>
        <v>0</v>
      </c>
      <c r="I135" s="52">
        <f ca="1">IF(tblData412[[#This Row],[Date]]&gt;TODAY(),0,IF(AND(tblData412[[#This Row],[Days Outstanding]]&lt;=90,tblData412[[#This Row],[Days Outstanding]]&gt;60),tblData412[[#This Row],[Status]],0))</f>
        <v>0</v>
      </c>
      <c r="J135" s="52">
        <f ca="1">IF(tblData412[[#This Row],[Date]]&gt;TODAY(),0,IF(tblData412[[#This Row],[Days Outstanding]]&gt;=90,tblData412[[#This Row],[Status]],0))</f>
        <v>0</v>
      </c>
      <c r="K135" s="54"/>
    </row>
    <row r="136" spans="1:11" x14ac:dyDescent="0.25">
      <c r="A136" s="48">
        <v>0</v>
      </c>
      <c r="B136" s="43">
        <v>42766</v>
      </c>
      <c r="C136" s="43" t="s">
        <v>31</v>
      </c>
      <c r="D136" s="49" t="s">
        <v>156</v>
      </c>
      <c r="E136" s="53" t="s">
        <v>26</v>
      </c>
      <c r="F136" s="51">
        <f ca="1">IF(tblData412[[#This Row],[Date]]&lt;1, "",IF(tblData412[[#This Row],[Date]]&gt;TODAY(),0,(tblData412[[#This Row],[Date]]-TODAY())*-1))</f>
        <v>498</v>
      </c>
      <c r="G136" s="52">
        <f ca="1">IF(tblData412[[#This Row],[Date]]&lt;TODAY(),IF(tblData412[[#This Row],[Days Outstanding]]&lt;=30,tblData412[[#This Row],[Status]],0),)</f>
        <v>0</v>
      </c>
      <c r="H136" s="52">
        <f ca="1">IF(tblData412[[#This Row],[Date]]&gt;TODAY(),0,IF(AND(tblData412[[#This Row],[Days Outstanding]]&lt;=60,tblData412[[#This Row],[Days Outstanding]]&gt;30),tblData412[[#This Row],[Status]],0))</f>
        <v>0</v>
      </c>
      <c r="I136" s="52">
        <f ca="1">IF(tblData412[[#This Row],[Date]]&gt;TODAY(),0,IF(AND(tblData412[[#This Row],[Days Outstanding]]&lt;=90,tblData412[[#This Row],[Days Outstanding]]&gt;60),tblData412[[#This Row],[Status]],0))</f>
        <v>0</v>
      </c>
      <c r="J136" s="52" t="str">
        <f ca="1">IF(tblData412[[#This Row],[Date]]&gt;TODAY(),0,IF(tblData412[[#This Row],[Days Outstanding]]&gt;=90,tblData412[[#This Row],[Status]],0))</f>
        <v>ABATED</v>
      </c>
      <c r="K136" s="54"/>
    </row>
    <row r="137" spans="1:11" x14ac:dyDescent="0.25">
      <c r="A137" s="48">
        <v>0</v>
      </c>
      <c r="B137" s="43">
        <v>42766</v>
      </c>
      <c r="C137" s="43" t="s">
        <v>31</v>
      </c>
      <c r="D137" s="49" t="s">
        <v>157</v>
      </c>
      <c r="E137" s="53" t="s">
        <v>26</v>
      </c>
      <c r="F137" s="51">
        <f ca="1">IF(tblData412[[#This Row],[Date]]&lt;1, "",IF(tblData412[[#This Row],[Date]]&gt;TODAY(),0,(tblData412[[#This Row],[Date]]-TODAY())*-1))</f>
        <v>498</v>
      </c>
      <c r="G137" s="52">
        <f ca="1">IF(tblData412[[#This Row],[Date]]&lt;TODAY(),IF(tblData412[[#This Row],[Days Outstanding]]&lt;=30,tblData412[[#This Row],[Status]],0),)</f>
        <v>0</v>
      </c>
      <c r="H137" s="52">
        <f ca="1">IF(tblData412[[#This Row],[Date]]&gt;TODAY(),0,IF(AND(tblData412[[#This Row],[Days Outstanding]]&lt;=60,tblData412[[#This Row],[Days Outstanding]]&gt;30),tblData412[[#This Row],[Status]],0))</f>
        <v>0</v>
      </c>
      <c r="I137" s="52">
        <f ca="1">IF(tblData412[[#This Row],[Date]]&gt;TODAY(),0,IF(AND(tblData412[[#This Row],[Days Outstanding]]&lt;=90,tblData412[[#This Row],[Days Outstanding]]&gt;60),tblData412[[#This Row],[Status]],0))</f>
        <v>0</v>
      </c>
      <c r="J137" s="52" t="str">
        <f ca="1">IF(tblData412[[#This Row],[Date]]&gt;TODAY(),0,IF(tblData412[[#This Row],[Days Outstanding]]&gt;=90,tblData412[[#This Row],[Status]],0))</f>
        <v>ABATED</v>
      </c>
      <c r="K137" s="54"/>
    </row>
    <row r="138" spans="1:11" x14ac:dyDescent="0.25">
      <c r="A138" s="48">
        <v>0</v>
      </c>
      <c r="B138" s="43">
        <v>42766</v>
      </c>
      <c r="C138" s="43" t="s">
        <v>31</v>
      </c>
      <c r="D138" s="49" t="s">
        <v>158</v>
      </c>
      <c r="E138" s="53" t="s">
        <v>26</v>
      </c>
      <c r="F138" s="51">
        <f ca="1">IF(tblData412[[#This Row],[Date]]&lt;1, "",IF(tblData412[[#This Row],[Date]]&gt;TODAY(),0,(tblData412[[#This Row],[Date]]-TODAY())*-1))</f>
        <v>498</v>
      </c>
      <c r="G138" s="52">
        <f ca="1">IF(tblData412[[#This Row],[Date]]&lt;TODAY(),IF(tblData412[[#This Row],[Days Outstanding]]&lt;=30,tblData412[[#This Row],[Status]],0),)</f>
        <v>0</v>
      </c>
      <c r="H138" s="52">
        <f ca="1">IF(tblData412[[#This Row],[Date]]&gt;TODAY(),0,IF(AND(tblData412[[#This Row],[Days Outstanding]]&lt;=60,tblData412[[#This Row],[Days Outstanding]]&gt;30),tblData412[[#This Row],[Status]],0))</f>
        <v>0</v>
      </c>
      <c r="I138" s="52">
        <f ca="1">IF(tblData412[[#This Row],[Date]]&gt;TODAY(),0,IF(AND(tblData412[[#This Row],[Days Outstanding]]&lt;=90,tblData412[[#This Row],[Days Outstanding]]&gt;60),tblData412[[#This Row],[Status]],0))</f>
        <v>0</v>
      </c>
      <c r="J138" s="52" t="str">
        <f ca="1">IF(tblData412[[#This Row],[Date]]&gt;TODAY(),0,IF(tblData412[[#This Row],[Days Outstanding]]&gt;=90,tblData412[[#This Row],[Status]],0))</f>
        <v>ABATED</v>
      </c>
      <c r="K138" s="54"/>
    </row>
    <row r="139" spans="1:11" x14ac:dyDescent="0.25">
      <c r="A139" s="48">
        <v>0</v>
      </c>
      <c r="B139" s="43">
        <v>42766</v>
      </c>
      <c r="C139" s="43" t="s">
        <v>31</v>
      </c>
      <c r="D139" s="49" t="s">
        <v>159</v>
      </c>
      <c r="E139" s="53" t="s">
        <v>26</v>
      </c>
      <c r="F139" s="51">
        <f ca="1">IF(tblData412[[#This Row],[Date]]&lt;1, "",IF(tblData412[[#This Row],[Date]]&gt;TODAY(),0,(tblData412[[#This Row],[Date]]-TODAY())*-1))</f>
        <v>498</v>
      </c>
      <c r="G139" s="52">
        <f ca="1">IF(tblData412[[#This Row],[Date]]&lt;TODAY(),IF(tblData412[[#This Row],[Days Outstanding]]&lt;=30,tblData412[[#This Row],[Status]],0),)</f>
        <v>0</v>
      </c>
      <c r="H139" s="52">
        <f ca="1">IF(tblData412[[#This Row],[Date]]&gt;TODAY(),0,IF(AND(tblData412[[#This Row],[Days Outstanding]]&lt;=60,tblData412[[#This Row],[Days Outstanding]]&gt;30),tblData412[[#This Row],[Status]],0))</f>
        <v>0</v>
      </c>
      <c r="I139" s="52">
        <f ca="1">IF(tblData412[[#This Row],[Date]]&gt;TODAY(),0,IF(AND(tblData412[[#This Row],[Days Outstanding]]&lt;=90,tblData412[[#This Row],[Days Outstanding]]&gt;60),tblData412[[#This Row],[Status]],0))</f>
        <v>0</v>
      </c>
      <c r="J139" s="52" t="str">
        <f ca="1">IF(tblData412[[#This Row],[Date]]&gt;TODAY(),0,IF(tblData412[[#This Row],[Days Outstanding]]&gt;=90,tblData412[[#This Row],[Status]],0))</f>
        <v>ABATED</v>
      </c>
      <c r="K139" s="54"/>
    </row>
    <row r="140" spans="1:11" x14ac:dyDescent="0.25">
      <c r="A140" s="48">
        <v>0</v>
      </c>
      <c r="B140" s="43">
        <v>42766</v>
      </c>
      <c r="C140" s="43" t="s">
        <v>31</v>
      </c>
      <c r="D140" s="49" t="s">
        <v>160</v>
      </c>
      <c r="E140" s="53" t="s">
        <v>26</v>
      </c>
      <c r="F140" s="51">
        <f ca="1">IF(tblData412[[#This Row],[Date]]&lt;1, "",IF(tblData412[[#This Row],[Date]]&gt;TODAY(),0,(tblData412[[#This Row],[Date]]-TODAY())*-1))</f>
        <v>498</v>
      </c>
      <c r="G140" s="52">
        <f ca="1">IF(tblData412[[#This Row],[Date]]&lt;TODAY(),IF(tblData412[[#This Row],[Days Outstanding]]&lt;=30,tblData412[[#This Row],[Status]],0),)</f>
        <v>0</v>
      </c>
      <c r="H140" s="52">
        <f ca="1">IF(tblData412[[#This Row],[Date]]&gt;TODAY(),0,IF(AND(tblData412[[#This Row],[Days Outstanding]]&lt;=60,tblData412[[#This Row],[Days Outstanding]]&gt;30),tblData412[[#This Row],[Status]],0))</f>
        <v>0</v>
      </c>
      <c r="I140" s="52">
        <f ca="1">IF(tblData412[[#This Row],[Date]]&gt;TODAY(),0,IF(AND(tblData412[[#This Row],[Days Outstanding]]&lt;=90,tblData412[[#This Row],[Days Outstanding]]&gt;60),tblData412[[#This Row],[Status]],0))</f>
        <v>0</v>
      </c>
      <c r="J140" s="52" t="str">
        <f ca="1">IF(tblData412[[#This Row],[Date]]&gt;TODAY(),0,IF(tblData412[[#This Row],[Days Outstanding]]&gt;=90,tblData412[[#This Row],[Status]],0))</f>
        <v>ABATED</v>
      </c>
      <c r="K140" s="54"/>
    </row>
    <row r="141" spans="1:11" x14ac:dyDescent="0.25">
      <c r="A141" s="48">
        <v>0</v>
      </c>
      <c r="B141" s="43">
        <v>42766</v>
      </c>
      <c r="C141" s="43" t="s">
        <v>31</v>
      </c>
      <c r="D141" s="49" t="s">
        <v>161</v>
      </c>
      <c r="E141" s="53" t="s">
        <v>26</v>
      </c>
      <c r="F141" s="51">
        <f ca="1">IF(tblData412[[#This Row],[Date]]&lt;1, "",IF(tblData412[[#This Row],[Date]]&gt;TODAY(),0,(tblData412[[#This Row],[Date]]-TODAY())*-1))</f>
        <v>498</v>
      </c>
      <c r="G141" s="52">
        <f ca="1">IF(tblData412[[#This Row],[Date]]&lt;TODAY(),IF(tblData412[[#This Row],[Days Outstanding]]&lt;=30,tblData412[[#This Row],[Status]],0),)</f>
        <v>0</v>
      </c>
      <c r="H141" s="52">
        <f ca="1">IF(tblData412[[#This Row],[Date]]&gt;TODAY(),0,IF(AND(tblData412[[#This Row],[Days Outstanding]]&lt;=60,tblData412[[#This Row],[Days Outstanding]]&gt;30),tblData412[[#This Row],[Status]],0))</f>
        <v>0</v>
      </c>
      <c r="I141" s="52">
        <f ca="1">IF(tblData412[[#This Row],[Date]]&gt;TODAY(),0,IF(AND(tblData412[[#This Row],[Days Outstanding]]&lt;=90,tblData412[[#This Row],[Days Outstanding]]&gt;60),tblData412[[#This Row],[Status]],0))</f>
        <v>0</v>
      </c>
      <c r="J141" s="52" t="str">
        <f ca="1">IF(tblData412[[#This Row],[Date]]&gt;TODAY(),0,IF(tblData412[[#This Row],[Days Outstanding]]&gt;=90,tblData412[[#This Row],[Status]],0))</f>
        <v>ABATED</v>
      </c>
      <c r="K141" s="54"/>
    </row>
    <row r="142" spans="1:11" x14ac:dyDescent="0.25">
      <c r="A142" s="56">
        <v>0</v>
      </c>
      <c r="B142" s="57">
        <v>42766</v>
      </c>
      <c r="C142" s="57" t="s">
        <v>31</v>
      </c>
      <c r="D142" s="58" t="s">
        <v>162</v>
      </c>
      <c r="E142" s="53" t="s">
        <v>26</v>
      </c>
      <c r="F142" s="60">
        <f ca="1">IF(tblData412[[#This Row],[Date]]&lt;1, "",IF(tblData412[[#This Row],[Date]]&gt;TODAY(),0,(tblData412[[#This Row],[Date]]-TODAY())*-1))</f>
        <v>498</v>
      </c>
      <c r="G142" s="61">
        <f ca="1">IF(tblData412[[#This Row],[Date]]&lt;TODAY(),IF(tblData412[[#This Row],[Days Outstanding]]&lt;=30,tblData412[[#This Row],[Status]],0),)</f>
        <v>0</v>
      </c>
      <c r="H142" s="61">
        <f ca="1">IF(tblData412[[#This Row],[Date]]&gt;TODAY(),0,IF(AND(tblData412[[#This Row],[Days Outstanding]]&lt;=60,tblData412[[#This Row],[Days Outstanding]]&gt;30),tblData412[[#This Row],[Status]],0))</f>
        <v>0</v>
      </c>
      <c r="I142" s="61">
        <f ca="1">IF(tblData412[[#This Row],[Date]]&gt;TODAY(),0,IF(AND(tblData412[[#This Row],[Days Outstanding]]&lt;=90,tblData412[[#This Row],[Days Outstanding]]&gt;60),tblData412[[#This Row],[Status]],0))</f>
        <v>0</v>
      </c>
      <c r="J142" s="61" t="str">
        <f ca="1">IF(tblData412[[#This Row],[Date]]&gt;TODAY(),0,IF(tblData412[[#This Row],[Days Outstanding]]&gt;=90,tblData412[[#This Row],[Status]],0))</f>
        <v>ABATED</v>
      </c>
      <c r="K142" s="63"/>
    </row>
    <row r="143" spans="1:11" s="64" customFormat="1" x14ac:dyDescent="0.25">
      <c r="A143" s="48">
        <v>0</v>
      </c>
      <c r="B143" s="43">
        <v>42766</v>
      </c>
      <c r="C143" s="43" t="s">
        <v>31</v>
      </c>
      <c r="D143" s="49" t="s">
        <v>163</v>
      </c>
      <c r="E143" s="53" t="s">
        <v>26</v>
      </c>
      <c r="F143" s="51">
        <f ca="1">IF(tblData412[[#This Row],[Date]]&lt;1, "",IF(tblData412[[#This Row],[Date]]&gt;TODAY(),0,(tblData412[[#This Row],[Date]]-TODAY())*-1))</f>
        <v>498</v>
      </c>
      <c r="G143" s="52">
        <f ca="1">IF(tblData412[[#This Row],[Date]]&lt;TODAY(),IF(tblData412[[#This Row],[Days Outstanding]]&lt;=30,tblData412[[#This Row],[Status]],0),)</f>
        <v>0</v>
      </c>
      <c r="H143" s="52">
        <f ca="1">IF(tblData412[[#This Row],[Date]]&gt;TODAY(),0,IF(AND(tblData412[[#This Row],[Days Outstanding]]&lt;=60,tblData412[[#This Row],[Days Outstanding]]&gt;30),tblData412[[#This Row],[Status]],0))</f>
        <v>0</v>
      </c>
      <c r="I143" s="52">
        <f ca="1">IF(tblData412[[#This Row],[Date]]&gt;TODAY(),0,IF(AND(tblData412[[#This Row],[Days Outstanding]]&lt;=90,tblData412[[#This Row],[Days Outstanding]]&gt;60),tblData412[[#This Row],[Status]],0))</f>
        <v>0</v>
      </c>
      <c r="J143" s="52" t="str">
        <f ca="1">IF(tblData412[[#This Row],[Date]]&gt;TODAY(),0,IF(tblData412[[#This Row],[Days Outstanding]]&gt;=90,tblData412[[#This Row],[Status]],0))</f>
        <v>ABATED</v>
      </c>
      <c r="K143" s="54"/>
    </row>
    <row r="144" spans="1:11" s="64" customFormat="1" x14ac:dyDescent="0.25">
      <c r="A144" s="48">
        <v>0</v>
      </c>
      <c r="B144" s="43">
        <v>42766</v>
      </c>
      <c r="C144" s="43" t="s">
        <v>31</v>
      </c>
      <c r="D144" s="49" t="s">
        <v>164</v>
      </c>
      <c r="E144" s="53" t="s">
        <v>26</v>
      </c>
      <c r="F144" s="51">
        <f ca="1">IF(tblData412[[#This Row],[Date]]&lt;1, "",IF(tblData412[[#This Row],[Date]]&gt;TODAY(),0,(tblData412[[#This Row],[Date]]-TODAY())*-1))</f>
        <v>498</v>
      </c>
      <c r="G144" s="52">
        <f ca="1">IF(tblData412[[#This Row],[Date]]&lt;TODAY(),IF(tblData412[[#This Row],[Days Outstanding]]&lt;=30,tblData412[[#This Row],[Status]],0),)</f>
        <v>0</v>
      </c>
      <c r="H144" s="52">
        <f ca="1">IF(tblData412[[#This Row],[Date]]&gt;TODAY(),0,IF(AND(tblData412[[#This Row],[Days Outstanding]]&lt;=60,tblData412[[#This Row],[Days Outstanding]]&gt;30),tblData412[[#This Row],[Status]],0))</f>
        <v>0</v>
      </c>
      <c r="I144" s="52">
        <f ca="1">IF(tblData412[[#This Row],[Date]]&gt;TODAY(),0,IF(AND(tblData412[[#This Row],[Days Outstanding]]&lt;=90,tblData412[[#This Row],[Days Outstanding]]&gt;60),tblData412[[#This Row],[Status]],0))</f>
        <v>0</v>
      </c>
      <c r="J144" s="52" t="str">
        <f ca="1">IF(tblData412[[#This Row],[Date]]&gt;TODAY(),0,IF(tblData412[[#This Row],[Days Outstanding]]&gt;=90,tblData412[[#This Row],[Status]],0))</f>
        <v>ABATED</v>
      </c>
      <c r="K144" s="54"/>
    </row>
    <row r="145" spans="1:11" s="64" customFormat="1" x14ac:dyDescent="0.25">
      <c r="A145" s="48">
        <v>0</v>
      </c>
      <c r="B145" s="43">
        <v>42766</v>
      </c>
      <c r="C145" s="43" t="s">
        <v>31</v>
      </c>
      <c r="D145" s="49" t="s">
        <v>165</v>
      </c>
      <c r="E145" s="53" t="s">
        <v>26</v>
      </c>
      <c r="F145" s="51">
        <f ca="1">IF(tblData412[[#This Row],[Date]]&lt;1, "",IF(tblData412[[#This Row],[Date]]&gt;TODAY(),0,(tblData412[[#This Row],[Date]]-TODAY())*-1))</f>
        <v>498</v>
      </c>
      <c r="G145" s="52">
        <f ca="1">IF(tblData412[[#This Row],[Date]]&lt;TODAY(),IF(tblData412[[#This Row],[Days Outstanding]]&lt;=30,tblData412[[#This Row],[Status]],0),)</f>
        <v>0</v>
      </c>
      <c r="H145" s="52">
        <f ca="1">IF(tblData412[[#This Row],[Date]]&gt;TODAY(),0,IF(AND(tblData412[[#This Row],[Days Outstanding]]&lt;=60,tblData412[[#This Row],[Days Outstanding]]&gt;30),tblData412[[#This Row],[Status]],0))</f>
        <v>0</v>
      </c>
      <c r="I145" s="52">
        <f ca="1">IF(tblData412[[#This Row],[Date]]&gt;TODAY(),0,IF(AND(tblData412[[#This Row],[Days Outstanding]]&lt;=90,tblData412[[#This Row],[Days Outstanding]]&gt;60),tblData412[[#This Row],[Status]],0))</f>
        <v>0</v>
      </c>
      <c r="J145" s="52" t="str">
        <f ca="1">IF(tblData412[[#This Row],[Date]]&gt;TODAY(),0,IF(tblData412[[#This Row],[Days Outstanding]]&gt;=90,tblData412[[#This Row],[Status]],0))</f>
        <v>ABATED</v>
      </c>
      <c r="K145" s="54"/>
    </row>
    <row r="146" spans="1:11" s="64" customFormat="1" x14ac:dyDescent="0.25">
      <c r="A146" s="48">
        <v>0</v>
      </c>
      <c r="B146" s="43">
        <v>42766</v>
      </c>
      <c r="C146" s="43" t="s">
        <v>31</v>
      </c>
      <c r="D146" s="49" t="s">
        <v>166</v>
      </c>
      <c r="E146" s="53" t="s">
        <v>26</v>
      </c>
      <c r="F146" s="51">
        <f ca="1">IF(tblData412[[#This Row],[Date]]&lt;1, "",IF(tblData412[[#This Row],[Date]]&gt;TODAY(),0,(tblData412[[#This Row],[Date]]-TODAY())*-1))</f>
        <v>498</v>
      </c>
      <c r="G146" s="52">
        <f ca="1">IF(tblData412[[#This Row],[Date]]&lt;TODAY(),IF(tblData412[[#This Row],[Days Outstanding]]&lt;=30,tblData412[[#This Row],[Status]],0),)</f>
        <v>0</v>
      </c>
      <c r="H146" s="52">
        <f ca="1">IF(tblData412[[#This Row],[Date]]&gt;TODAY(),0,IF(AND(tblData412[[#This Row],[Days Outstanding]]&lt;=60,tblData412[[#This Row],[Days Outstanding]]&gt;30),tblData412[[#This Row],[Status]],0))</f>
        <v>0</v>
      </c>
      <c r="I146" s="52">
        <f ca="1">IF(tblData412[[#This Row],[Date]]&gt;TODAY(),0,IF(AND(tblData412[[#This Row],[Days Outstanding]]&lt;=90,tblData412[[#This Row],[Days Outstanding]]&gt;60),tblData412[[#This Row],[Status]],0))</f>
        <v>0</v>
      </c>
      <c r="J146" s="52" t="str">
        <f ca="1">IF(tblData412[[#This Row],[Date]]&gt;TODAY(),0,IF(tblData412[[#This Row],[Days Outstanding]]&gt;=90,tblData412[[#This Row],[Status]],0))</f>
        <v>ABATED</v>
      </c>
      <c r="K146" s="54"/>
    </row>
    <row r="147" spans="1:11" s="64" customFormat="1" x14ac:dyDescent="0.25">
      <c r="A147" s="48">
        <v>17010626</v>
      </c>
      <c r="B147" s="43">
        <v>42766</v>
      </c>
      <c r="C147" s="43" t="s">
        <v>28</v>
      </c>
      <c r="D147" s="49" t="s">
        <v>167</v>
      </c>
      <c r="E147" s="53"/>
      <c r="F147" s="51">
        <f ca="1">IF(tblData412[[#This Row],[Date]]&lt;1, "",IF(tblData412[[#This Row],[Date]]&gt;TODAY(),0,(tblData412[[#This Row],[Date]]-TODAY())*-1))</f>
        <v>498</v>
      </c>
      <c r="G147" s="52">
        <f ca="1">IF(tblData412[[#This Row],[Date]]&lt;TODAY(),IF(tblData412[[#This Row],[Days Outstanding]]&lt;=30,tblData412[[#This Row],[Status]],0),)</f>
        <v>0</v>
      </c>
      <c r="H147" s="52">
        <f ca="1">IF(tblData412[[#This Row],[Date]]&gt;TODAY(),0,IF(AND(tblData412[[#This Row],[Days Outstanding]]&lt;=60,tblData412[[#This Row],[Days Outstanding]]&gt;30),tblData412[[#This Row],[Status]],0))</f>
        <v>0</v>
      </c>
      <c r="I147" s="52">
        <f ca="1">IF(tblData412[[#This Row],[Date]]&gt;TODAY(),0,IF(AND(tblData412[[#This Row],[Days Outstanding]]&lt;=90,tblData412[[#This Row],[Days Outstanding]]&gt;60),tblData412[[#This Row],[Status]],0))</f>
        <v>0</v>
      </c>
      <c r="J147" s="52">
        <f ca="1">IF(tblData412[[#This Row],[Date]]&gt;TODAY(),0,IF(tblData412[[#This Row],[Days Outstanding]]&gt;=90,tblData412[[#This Row],[Status]],0))</f>
        <v>0</v>
      </c>
      <c r="K147" s="54"/>
    </row>
    <row r="148" spans="1:11" s="64" customFormat="1" x14ac:dyDescent="0.25">
      <c r="A148" s="48"/>
      <c r="B148" s="43"/>
      <c r="C148" s="43"/>
      <c r="D148" s="49"/>
      <c r="E148" s="53"/>
      <c r="F148" s="51" t="str">
        <f ca="1">IF(tblData412[[#This Row],[Date]]&lt;1, "",IF(tblData412[[#This Row],[Date]]&gt;TODAY(),0,(tblData412[[#This Row],[Date]]-TODAY())*-1))</f>
        <v/>
      </c>
      <c r="G148" s="52">
        <f ca="1">IF(tblData412[[#This Row],[Date]]&lt;TODAY(),IF(tblData412[[#This Row],[Days Outstanding]]&lt;=30,tblData412[[#This Row],[Status]],0),)</f>
        <v>0</v>
      </c>
      <c r="H148" s="52">
        <f ca="1">IF(tblData412[[#This Row],[Date]]&gt;TODAY(),0,IF(AND(tblData412[[#This Row],[Days Outstanding]]&lt;=60,tblData412[[#This Row],[Days Outstanding]]&gt;30),tblData412[[#This Row],[Status]],0))</f>
        <v>0</v>
      </c>
      <c r="I148" s="52">
        <f ca="1">IF(tblData412[[#This Row],[Date]]&gt;TODAY(),0,IF(AND(tblData412[[#This Row],[Days Outstanding]]&lt;=90,tblData412[[#This Row],[Days Outstanding]]&gt;60),tblData412[[#This Row],[Status]],0))</f>
        <v>0</v>
      </c>
      <c r="J148" s="52">
        <f ca="1">IF(tblData412[[#This Row],[Date]]&gt;TODAY(),0,IF(tblData412[[#This Row],[Days Outstanding]]&gt;=90,tblData412[[#This Row],[Status]],0))</f>
        <v>0</v>
      </c>
      <c r="K148" s="54"/>
    </row>
    <row r="149" spans="1:11" s="64" customFormat="1" x14ac:dyDescent="0.25">
      <c r="A149" s="48"/>
      <c r="B149" s="43"/>
      <c r="C149" s="43"/>
      <c r="D149" s="49"/>
      <c r="E149" s="53"/>
      <c r="F149" s="51"/>
      <c r="G149" s="52"/>
      <c r="H149" s="52"/>
      <c r="I149" s="52"/>
      <c r="J149" s="52"/>
      <c r="K149" s="54"/>
    </row>
    <row r="150" spans="1:11" x14ac:dyDescent="0.25">
      <c r="A150" s="133" t="str">
        <f>"Total Invoices: "&amp;SUBTOTAL(3,tblData412[Number])</f>
        <v>Total Invoices: 141</v>
      </c>
      <c r="B150" s="10"/>
      <c r="C150" s="10"/>
      <c r="D150" s="20"/>
      <c r="E150" s="106"/>
      <c r="F150" s="107"/>
      <c r="G150" s="106">
        <f ca="1">SUBTOTAL(109,tblData412[0-30 Days])</f>
        <v>0</v>
      </c>
      <c r="H150" s="106">
        <f ca="1">SUBTOTAL(109,tblData412[30-60 Days])</f>
        <v>0</v>
      </c>
      <c r="I150" s="106">
        <f ca="1">SUBTOTAL(109,tblData412[60-90 Days])</f>
        <v>0</v>
      </c>
      <c r="J150" s="106">
        <f ca="1">SUBTOTAL(109,tblData412[&gt;90 Days])</f>
        <v>0</v>
      </c>
      <c r="K150" s="108"/>
    </row>
    <row r="152" spans="1:11" x14ac:dyDescent="0.25">
      <c r="A152" t="s">
        <v>168</v>
      </c>
    </row>
    <row r="153" spans="1:11" x14ac:dyDescent="0.25">
      <c r="A153" t="s">
        <v>169</v>
      </c>
    </row>
    <row r="154" spans="1:11" x14ac:dyDescent="0.25">
      <c r="A154" t="s">
        <v>170</v>
      </c>
    </row>
    <row r="155" spans="1:11" x14ac:dyDescent="0.25">
      <c r="A155" t="s">
        <v>171</v>
      </c>
    </row>
    <row r="156" spans="1:11" x14ac:dyDescent="0.25">
      <c r="A156" t="s">
        <v>172</v>
      </c>
    </row>
    <row r="157" spans="1:11" x14ac:dyDescent="0.25">
      <c r="A157" t="s">
        <v>173</v>
      </c>
    </row>
  </sheetData>
  <conditionalFormatting sqref="F7:F125 F127:F136 F149">
    <cfRule type="expression" dxfId="368" priority="21">
      <formula>$G7&lt;45</formula>
    </cfRule>
    <cfRule type="colorScale" priority="22">
      <colorScale>
        <cfvo type="num" val="0"/>
        <cfvo type="num" val="61"/>
        <cfvo type="num" val="91"/>
        <color theme="4"/>
        <color theme="5" tint="0.79998168889431442"/>
        <color theme="5"/>
      </colorScale>
    </cfRule>
  </conditionalFormatting>
  <conditionalFormatting sqref="F126">
    <cfRule type="expression" dxfId="367" priority="19">
      <formula>$G126&lt;45</formula>
    </cfRule>
    <cfRule type="colorScale" priority="20">
      <colorScale>
        <cfvo type="num" val="0"/>
        <cfvo type="num" val="61"/>
        <cfvo type="num" val="91"/>
        <color theme="4"/>
        <color theme="5" tint="0.79998168889431442"/>
        <color theme="5"/>
      </colorScale>
    </cfRule>
  </conditionalFormatting>
  <conditionalFormatting sqref="F137">
    <cfRule type="expression" dxfId="366" priority="17">
      <formula>$G137&lt;45</formula>
    </cfRule>
    <cfRule type="colorScale" priority="18">
      <colorScale>
        <cfvo type="num" val="0"/>
        <cfvo type="num" val="61"/>
        <cfvo type="num" val="91"/>
        <color theme="4"/>
        <color theme="5" tint="0.79998168889431442"/>
        <color theme="5"/>
      </colorScale>
    </cfRule>
  </conditionalFormatting>
  <conditionalFormatting sqref="F138">
    <cfRule type="expression" dxfId="365" priority="15">
      <formula>$G138&lt;45</formula>
    </cfRule>
    <cfRule type="colorScale" priority="16">
      <colorScale>
        <cfvo type="num" val="0"/>
        <cfvo type="num" val="61"/>
        <cfvo type="num" val="91"/>
        <color theme="4"/>
        <color theme="5" tint="0.79998168889431442"/>
        <color theme="5"/>
      </colorScale>
    </cfRule>
  </conditionalFormatting>
  <conditionalFormatting sqref="F142:F143 F147:F148">
    <cfRule type="expression" dxfId="364" priority="7">
      <formula>$G142&lt;45</formula>
    </cfRule>
    <cfRule type="colorScale" priority="8">
      <colorScale>
        <cfvo type="num" val="0"/>
        <cfvo type="num" val="61"/>
        <cfvo type="num" val="91"/>
        <color theme="4"/>
        <color theme="5" tint="0.79998168889431442"/>
        <color theme="5"/>
      </colorScale>
    </cfRule>
  </conditionalFormatting>
  <conditionalFormatting sqref="F139">
    <cfRule type="expression" dxfId="363" priority="13">
      <formula>$G139&lt;45</formula>
    </cfRule>
    <cfRule type="colorScale" priority="14">
      <colorScale>
        <cfvo type="num" val="0"/>
        <cfvo type="num" val="61"/>
        <cfvo type="num" val="91"/>
        <color theme="4"/>
        <color theme="5" tint="0.79998168889431442"/>
        <color theme="5"/>
      </colorScale>
    </cfRule>
  </conditionalFormatting>
  <conditionalFormatting sqref="F140">
    <cfRule type="expression" dxfId="362" priority="11">
      <formula>$G140&lt;45</formula>
    </cfRule>
    <cfRule type="colorScale" priority="12">
      <colorScale>
        <cfvo type="num" val="0"/>
        <cfvo type="num" val="61"/>
        <cfvo type="num" val="91"/>
        <color theme="4"/>
        <color theme="5" tint="0.79998168889431442"/>
        <color theme="5"/>
      </colorScale>
    </cfRule>
  </conditionalFormatting>
  <conditionalFormatting sqref="F141">
    <cfRule type="expression" dxfId="361" priority="9">
      <formula>$G141&lt;45</formula>
    </cfRule>
    <cfRule type="colorScale" priority="10">
      <colorScale>
        <cfvo type="num" val="0"/>
        <cfvo type="num" val="61"/>
        <cfvo type="num" val="91"/>
        <color theme="4"/>
        <color theme="5" tint="0.79998168889431442"/>
        <color theme="5"/>
      </colorScale>
    </cfRule>
  </conditionalFormatting>
  <conditionalFormatting sqref="F146">
    <cfRule type="expression" dxfId="360" priority="1">
      <formula>$G146&lt;45</formula>
    </cfRule>
    <cfRule type="colorScale" priority="2">
      <colorScale>
        <cfvo type="num" val="0"/>
        <cfvo type="num" val="61"/>
        <cfvo type="num" val="91"/>
        <color theme="4"/>
        <color theme="5" tint="0.79998168889431442"/>
        <color theme="5"/>
      </colorScale>
    </cfRule>
  </conditionalFormatting>
  <conditionalFormatting sqref="F144">
    <cfRule type="expression" dxfId="359" priority="5">
      <formula>$G144&lt;45</formula>
    </cfRule>
    <cfRule type="colorScale" priority="6">
      <colorScale>
        <cfvo type="num" val="0"/>
        <cfvo type="num" val="61"/>
        <cfvo type="num" val="91"/>
        <color theme="4"/>
        <color theme="5" tint="0.79998168889431442"/>
        <color theme="5"/>
      </colorScale>
    </cfRule>
  </conditionalFormatting>
  <conditionalFormatting sqref="F145">
    <cfRule type="expression" dxfId="358" priority="3">
      <formula>$G145&lt;45</formula>
    </cfRule>
    <cfRule type="colorScale" priority="4">
      <colorScale>
        <cfvo type="num" val="0"/>
        <cfvo type="num" val="61"/>
        <cfvo type="num" val="91"/>
        <color theme="4"/>
        <color theme="5" tint="0.79998168889431442"/>
        <color theme="5"/>
      </colorScale>
    </cfRule>
  </conditionalFormatting>
  <pageMargins left="0.7" right="0.7" top="0.75" bottom="0.75" header="0.3" footer="0.3"/>
  <pageSetup orientation="portrait" r:id="rId1"/>
  <tableParts count="1">
    <tablePart r:id="rId2"/>
  </tableParts>
  <extLst>
    <ext xmlns:x14="http://schemas.microsoft.com/office/spreadsheetml/2009/9/main" uri="{05C60535-1F16-4fd2-B633-F4F36F0B64E0}">
      <x14:sparklineGroups xmlns:xm="http://schemas.microsoft.com/office/excel/2006/main">
        <x14:sparklineGroup displayEmptyCellsAs="gap" markers="1" minAxisType="group" maxAxisType="group">
          <x14:colorSeries rgb="FF0070C0"/>
          <x14:colorNegative rgb="FF000000"/>
          <x14:colorAxis rgb="FF000000"/>
          <x14:colorMarkers rgb="FF000000"/>
          <x14:colorFirst rgb="FF000000"/>
          <x14:colorLast rgb="FF000000"/>
          <x14:colorHigh rgb="FF000000"/>
          <x14:colorLow rgb="FF000000"/>
          <x14:sparklines>
            <x14:sparkline>
              <xm:f>JAN.!G146:J146</xm:f>
              <xm:sqref>K146</xm:sqref>
            </x14:sparkline>
          </x14:sparklines>
        </x14:sparklineGroup>
        <x14:sparklineGroup displayEmptyCellsAs="gap" markers="1" minAxisType="group" maxAxisType="group">
          <x14:colorSeries rgb="FF0070C0"/>
          <x14:colorNegative rgb="FF000000"/>
          <x14:colorAxis rgb="FF000000"/>
          <x14:colorMarkers rgb="FF000000"/>
          <x14:colorFirst rgb="FF000000"/>
          <x14:colorLast rgb="FF000000"/>
          <x14:colorHigh rgb="FF000000"/>
          <x14:colorLow rgb="FF000000"/>
          <x14:sparklines>
            <x14:sparkline>
              <xm:f>JAN.!G145:J145</xm:f>
              <xm:sqref>K145</xm:sqref>
            </x14:sparkline>
          </x14:sparklines>
        </x14:sparklineGroup>
        <x14:sparklineGroup displayEmptyCellsAs="gap" markers="1" minAxisType="group" maxAxisType="group">
          <x14:colorSeries rgb="FF0070C0"/>
          <x14:colorNegative rgb="FF000000"/>
          <x14:colorAxis rgb="FF000000"/>
          <x14:colorMarkers rgb="FF000000"/>
          <x14:colorFirst rgb="FF000000"/>
          <x14:colorLast rgb="FF000000"/>
          <x14:colorHigh rgb="FF000000"/>
          <x14:colorLow rgb="FF000000"/>
          <x14:sparklines>
            <x14:sparkline>
              <xm:f>JAN.!G144:J144</xm:f>
              <xm:sqref>K144</xm:sqref>
            </x14:sparkline>
          </x14:sparklines>
        </x14:sparklineGroup>
        <x14:sparklineGroup displayEmptyCellsAs="gap" markers="1" minAxisType="group" maxAxisType="group">
          <x14:colorSeries rgb="FF0070C0"/>
          <x14:colorNegative rgb="FF000000"/>
          <x14:colorAxis rgb="FF000000"/>
          <x14:colorMarkers rgb="FF000000"/>
          <x14:colorFirst rgb="FF000000"/>
          <x14:colorLast rgb="FF000000"/>
          <x14:colorHigh rgb="FF000000"/>
          <x14:colorLow rgb="FF000000"/>
          <x14:sparklines>
            <x14:sparkline>
              <xm:f>JAN.!G142:J142</xm:f>
              <xm:sqref>K142</xm:sqref>
            </x14:sparkline>
            <x14:sparkline>
              <xm:f>JAN.!G143:J143</xm:f>
              <xm:sqref>K143</xm:sqref>
            </x14:sparkline>
            <x14:sparkline>
              <xm:f>JAN.!G147:J147</xm:f>
              <xm:sqref>K147</xm:sqref>
            </x14:sparkline>
            <x14:sparkline>
              <xm:f>JAN.!G148:J148</xm:f>
              <xm:sqref>K148</xm:sqref>
            </x14:sparkline>
          </x14:sparklines>
        </x14:sparklineGroup>
        <x14:sparklineGroup displayEmptyCellsAs="gap" markers="1" minAxisType="group" maxAxisType="group">
          <x14:colorSeries rgb="FF0070C0"/>
          <x14:colorNegative rgb="FF000000"/>
          <x14:colorAxis rgb="FF000000"/>
          <x14:colorMarkers rgb="FF000000"/>
          <x14:colorFirst rgb="FF000000"/>
          <x14:colorLast rgb="FF000000"/>
          <x14:colorHigh rgb="FF000000"/>
          <x14:colorLow rgb="FF000000"/>
          <x14:sparklines>
            <x14:sparkline>
              <xm:f>JAN.!G141:J141</xm:f>
              <xm:sqref>K141</xm:sqref>
            </x14:sparkline>
          </x14:sparklines>
        </x14:sparklineGroup>
        <x14:sparklineGroup displayEmptyCellsAs="gap" markers="1" minAxisType="group" maxAxisType="group">
          <x14:colorSeries rgb="FF0070C0"/>
          <x14:colorNegative rgb="FF000000"/>
          <x14:colorAxis rgb="FF000000"/>
          <x14:colorMarkers rgb="FF000000"/>
          <x14:colorFirst rgb="FF000000"/>
          <x14:colorLast rgb="FF000000"/>
          <x14:colorHigh rgb="FF000000"/>
          <x14:colorLow rgb="FF000000"/>
          <x14:sparklines>
            <x14:sparkline>
              <xm:f>JAN.!G140:J140</xm:f>
              <xm:sqref>K140</xm:sqref>
            </x14:sparkline>
          </x14:sparklines>
        </x14:sparklineGroup>
        <x14:sparklineGroup displayEmptyCellsAs="gap" markers="1" minAxisType="group" maxAxisType="group">
          <x14:colorSeries rgb="FF0070C0"/>
          <x14:colorNegative rgb="FF000000"/>
          <x14:colorAxis rgb="FF000000"/>
          <x14:colorMarkers rgb="FF000000"/>
          <x14:colorFirst rgb="FF000000"/>
          <x14:colorLast rgb="FF000000"/>
          <x14:colorHigh rgb="FF000000"/>
          <x14:colorLow rgb="FF000000"/>
          <x14:sparklines>
            <x14:sparkline>
              <xm:f>JAN.!G139:J139</xm:f>
              <xm:sqref>K139</xm:sqref>
            </x14:sparkline>
          </x14:sparklines>
        </x14:sparklineGroup>
        <x14:sparklineGroup displayEmptyCellsAs="gap" markers="1" minAxisType="group" maxAxisType="group">
          <x14:colorSeries rgb="FF0070C0"/>
          <x14:colorNegative rgb="FF000000"/>
          <x14:colorAxis rgb="FF000000"/>
          <x14:colorMarkers rgb="FF000000"/>
          <x14:colorFirst rgb="FF000000"/>
          <x14:colorLast rgb="FF000000"/>
          <x14:colorHigh rgb="FF000000"/>
          <x14:colorLow rgb="FF000000"/>
          <x14:sparklines>
            <x14:sparkline>
              <xm:f>JAN.!G138:J138</xm:f>
              <xm:sqref>K138</xm:sqref>
            </x14:sparkline>
          </x14:sparklines>
        </x14:sparklineGroup>
        <x14:sparklineGroup displayEmptyCellsAs="gap" markers="1" minAxisType="group" maxAxisType="group">
          <x14:colorSeries rgb="FF0070C0"/>
          <x14:colorNegative rgb="FF000000"/>
          <x14:colorAxis rgb="FF000000"/>
          <x14:colorMarkers rgb="FF000000"/>
          <x14:colorFirst rgb="FF000000"/>
          <x14:colorLast rgb="FF000000"/>
          <x14:colorHigh rgb="FF000000"/>
          <x14:colorLow rgb="FF000000"/>
          <x14:sparklines>
            <x14:sparkline>
              <xm:f>JAN.!G137:J137</xm:f>
              <xm:sqref>K137</xm:sqref>
            </x14:sparkline>
          </x14:sparklines>
        </x14:sparklineGroup>
        <x14:sparklineGroup displayEmptyCellsAs="gap" markers="1" minAxisType="group" maxAxisType="group">
          <x14:colorSeries rgb="FF0070C0"/>
          <x14:colorNegative rgb="FF000000"/>
          <x14:colorAxis rgb="FF000000"/>
          <x14:colorMarkers rgb="FF000000"/>
          <x14:colorFirst rgb="FF000000"/>
          <x14:colorLast rgb="FF000000"/>
          <x14:colorHigh rgb="FF000000"/>
          <x14:colorLow rgb="FF000000"/>
          <x14:sparklines>
            <x14:sparkline>
              <xm:f>JAN.!G7:J7</xm:f>
              <xm:sqref>K7</xm:sqref>
            </x14:sparkline>
            <x14:sparkline>
              <xm:f>JAN.!G8:J8</xm:f>
              <xm:sqref>K8</xm:sqref>
            </x14:sparkline>
            <x14:sparkline>
              <xm:f>JAN.!G9:J9</xm:f>
              <xm:sqref>K9</xm:sqref>
            </x14:sparkline>
            <x14:sparkline>
              <xm:f>JAN.!G10:J10</xm:f>
              <xm:sqref>K10</xm:sqref>
            </x14:sparkline>
            <x14:sparkline>
              <xm:f>JAN.!G11:J11</xm:f>
              <xm:sqref>K11</xm:sqref>
            </x14:sparkline>
            <x14:sparkline>
              <xm:f>JAN.!G12:J12</xm:f>
              <xm:sqref>K12</xm:sqref>
            </x14:sparkline>
            <x14:sparkline>
              <xm:f>JAN.!G13:J13</xm:f>
              <xm:sqref>K13</xm:sqref>
            </x14:sparkline>
            <x14:sparkline>
              <xm:f>JAN.!G14:J14</xm:f>
              <xm:sqref>K14</xm:sqref>
            </x14:sparkline>
            <x14:sparkline>
              <xm:f>JAN.!G15:J15</xm:f>
              <xm:sqref>K15</xm:sqref>
            </x14:sparkline>
            <x14:sparkline>
              <xm:f>JAN.!G16:J16</xm:f>
              <xm:sqref>K16</xm:sqref>
            </x14:sparkline>
            <x14:sparkline>
              <xm:f>JAN.!G17:J17</xm:f>
              <xm:sqref>K17</xm:sqref>
            </x14:sparkline>
            <x14:sparkline>
              <xm:f>JAN.!G18:J18</xm:f>
              <xm:sqref>K18</xm:sqref>
            </x14:sparkline>
            <x14:sparkline>
              <xm:f>JAN.!G19:J19</xm:f>
              <xm:sqref>K19</xm:sqref>
            </x14:sparkline>
            <x14:sparkline>
              <xm:f>JAN.!G20:J20</xm:f>
              <xm:sqref>K20</xm:sqref>
            </x14:sparkline>
            <x14:sparkline>
              <xm:f>JAN.!G21:J21</xm:f>
              <xm:sqref>K21</xm:sqref>
            </x14:sparkline>
            <x14:sparkline>
              <xm:f>JAN.!G22:J22</xm:f>
              <xm:sqref>K22</xm:sqref>
            </x14:sparkline>
            <x14:sparkline>
              <xm:f>JAN.!G23:J23</xm:f>
              <xm:sqref>K23</xm:sqref>
            </x14:sparkline>
            <x14:sparkline>
              <xm:f>JAN.!G24:J24</xm:f>
              <xm:sqref>K24</xm:sqref>
            </x14:sparkline>
            <x14:sparkline>
              <xm:f>JAN.!G25:J25</xm:f>
              <xm:sqref>K25</xm:sqref>
            </x14:sparkline>
            <x14:sparkline>
              <xm:f>JAN.!G26:J26</xm:f>
              <xm:sqref>K26</xm:sqref>
            </x14:sparkline>
            <x14:sparkline>
              <xm:f>JAN.!G27:J27</xm:f>
              <xm:sqref>K27</xm:sqref>
            </x14:sparkline>
            <x14:sparkline>
              <xm:f>JAN.!G28:J28</xm:f>
              <xm:sqref>K28</xm:sqref>
            </x14:sparkline>
            <x14:sparkline>
              <xm:f>JAN.!G29:J29</xm:f>
              <xm:sqref>K29</xm:sqref>
            </x14:sparkline>
            <x14:sparkline>
              <xm:f>JAN.!G30:J30</xm:f>
              <xm:sqref>K30</xm:sqref>
            </x14:sparkline>
            <x14:sparkline>
              <xm:f>JAN.!G31:J31</xm:f>
              <xm:sqref>K31</xm:sqref>
            </x14:sparkline>
            <x14:sparkline>
              <xm:f>JAN.!G32:J32</xm:f>
              <xm:sqref>K32</xm:sqref>
            </x14:sparkline>
            <x14:sparkline>
              <xm:f>JAN.!G33:J33</xm:f>
              <xm:sqref>K33</xm:sqref>
            </x14:sparkline>
            <x14:sparkline>
              <xm:f>JAN.!G34:J34</xm:f>
              <xm:sqref>K34</xm:sqref>
            </x14:sparkline>
            <x14:sparkline>
              <xm:f>JAN.!G35:J35</xm:f>
              <xm:sqref>K35</xm:sqref>
            </x14:sparkline>
            <x14:sparkline>
              <xm:f>JAN.!G36:J36</xm:f>
              <xm:sqref>K36</xm:sqref>
            </x14:sparkline>
            <x14:sparkline>
              <xm:f>JAN.!G37:J37</xm:f>
              <xm:sqref>K37</xm:sqref>
            </x14:sparkline>
            <x14:sparkline>
              <xm:f>JAN.!G38:J38</xm:f>
              <xm:sqref>K38</xm:sqref>
            </x14:sparkline>
            <x14:sparkline>
              <xm:f>JAN.!G39:J39</xm:f>
              <xm:sqref>K39</xm:sqref>
            </x14:sparkline>
            <x14:sparkline>
              <xm:f>JAN.!G40:J40</xm:f>
              <xm:sqref>K40</xm:sqref>
            </x14:sparkline>
            <x14:sparkline>
              <xm:f>JAN.!G41:J41</xm:f>
              <xm:sqref>K41</xm:sqref>
            </x14:sparkline>
            <x14:sparkline>
              <xm:f>JAN.!G42:J42</xm:f>
              <xm:sqref>K42</xm:sqref>
            </x14:sparkline>
            <x14:sparkline>
              <xm:f>JAN.!G43:J43</xm:f>
              <xm:sqref>K43</xm:sqref>
            </x14:sparkline>
            <x14:sparkline>
              <xm:f>JAN.!G44:J44</xm:f>
              <xm:sqref>K44</xm:sqref>
            </x14:sparkline>
            <x14:sparkline>
              <xm:f>JAN.!G45:J45</xm:f>
              <xm:sqref>K45</xm:sqref>
            </x14:sparkline>
            <x14:sparkline>
              <xm:f>JAN.!G46:J46</xm:f>
              <xm:sqref>K46</xm:sqref>
            </x14:sparkline>
            <x14:sparkline>
              <xm:f>JAN.!G47:J47</xm:f>
              <xm:sqref>K47</xm:sqref>
            </x14:sparkline>
            <x14:sparkline>
              <xm:f>JAN.!G48:J48</xm:f>
              <xm:sqref>K48</xm:sqref>
            </x14:sparkline>
            <x14:sparkline>
              <xm:f>JAN.!G49:J49</xm:f>
              <xm:sqref>K49</xm:sqref>
            </x14:sparkline>
            <x14:sparkline>
              <xm:f>JAN.!G50:J50</xm:f>
              <xm:sqref>K50</xm:sqref>
            </x14:sparkline>
            <x14:sparkline>
              <xm:f>JAN.!G51:J51</xm:f>
              <xm:sqref>K51</xm:sqref>
            </x14:sparkline>
            <x14:sparkline>
              <xm:f>JAN.!G52:J52</xm:f>
              <xm:sqref>K52</xm:sqref>
            </x14:sparkline>
            <x14:sparkline>
              <xm:f>JAN.!G53:J53</xm:f>
              <xm:sqref>K53</xm:sqref>
            </x14:sparkline>
            <x14:sparkline>
              <xm:f>JAN.!G54:J54</xm:f>
              <xm:sqref>K54</xm:sqref>
            </x14:sparkline>
            <x14:sparkline>
              <xm:f>JAN.!G55:J55</xm:f>
              <xm:sqref>K55</xm:sqref>
            </x14:sparkline>
            <x14:sparkline>
              <xm:f>JAN.!G56:J56</xm:f>
              <xm:sqref>K56</xm:sqref>
            </x14:sparkline>
            <x14:sparkline>
              <xm:f>JAN.!G57:J57</xm:f>
              <xm:sqref>K57</xm:sqref>
            </x14:sparkline>
            <x14:sparkline>
              <xm:f>JAN.!G58:J58</xm:f>
              <xm:sqref>K58</xm:sqref>
            </x14:sparkline>
            <x14:sparkline>
              <xm:f>JAN.!G59:J59</xm:f>
              <xm:sqref>K59</xm:sqref>
            </x14:sparkline>
            <x14:sparkline>
              <xm:f>JAN.!G60:J60</xm:f>
              <xm:sqref>K60</xm:sqref>
            </x14:sparkline>
            <x14:sparkline>
              <xm:f>JAN.!G61:J61</xm:f>
              <xm:sqref>K61</xm:sqref>
            </x14:sparkline>
            <x14:sparkline>
              <xm:f>JAN.!G62:J62</xm:f>
              <xm:sqref>K62</xm:sqref>
            </x14:sparkline>
            <x14:sparkline>
              <xm:f>JAN.!G63:J63</xm:f>
              <xm:sqref>K63</xm:sqref>
            </x14:sparkline>
            <x14:sparkline>
              <xm:f>JAN.!G64:J64</xm:f>
              <xm:sqref>K64</xm:sqref>
            </x14:sparkline>
            <x14:sparkline>
              <xm:f>JAN.!G65:J65</xm:f>
              <xm:sqref>K65</xm:sqref>
            </x14:sparkline>
            <x14:sparkline>
              <xm:f>JAN.!G66:J66</xm:f>
              <xm:sqref>K66</xm:sqref>
            </x14:sparkline>
            <x14:sparkline>
              <xm:f>JAN.!G67:J67</xm:f>
              <xm:sqref>K67</xm:sqref>
            </x14:sparkline>
            <x14:sparkline>
              <xm:f>JAN.!G68:J68</xm:f>
              <xm:sqref>K68</xm:sqref>
            </x14:sparkline>
            <x14:sparkline>
              <xm:f>JAN.!G69:J69</xm:f>
              <xm:sqref>K69</xm:sqref>
            </x14:sparkline>
            <x14:sparkline>
              <xm:f>JAN.!G70:J70</xm:f>
              <xm:sqref>K70</xm:sqref>
            </x14:sparkline>
            <x14:sparkline>
              <xm:f>JAN.!G71:J71</xm:f>
              <xm:sqref>K71</xm:sqref>
            </x14:sparkline>
            <x14:sparkline>
              <xm:f>JAN.!G72:J72</xm:f>
              <xm:sqref>K72</xm:sqref>
            </x14:sparkline>
            <x14:sparkline>
              <xm:f>JAN.!G73:J73</xm:f>
              <xm:sqref>K73</xm:sqref>
            </x14:sparkline>
            <x14:sparkline>
              <xm:f>JAN.!G74:J74</xm:f>
              <xm:sqref>K74</xm:sqref>
            </x14:sparkline>
            <x14:sparkline>
              <xm:f>JAN.!G75:J75</xm:f>
              <xm:sqref>K75</xm:sqref>
            </x14:sparkline>
            <x14:sparkline>
              <xm:f>JAN.!G76:J76</xm:f>
              <xm:sqref>K76</xm:sqref>
            </x14:sparkline>
            <x14:sparkline>
              <xm:f>JAN.!G77:J77</xm:f>
              <xm:sqref>K77</xm:sqref>
            </x14:sparkline>
            <x14:sparkline>
              <xm:f>JAN.!G78:J78</xm:f>
              <xm:sqref>K78</xm:sqref>
            </x14:sparkline>
            <x14:sparkline>
              <xm:f>JAN.!G79:J79</xm:f>
              <xm:sqref>K79</xm:sqref>
            </x14:sparkline>
            <x14:sparkline>
              <xm:f>JAN.!G80:J80</xm:f>
              <xm:sqref>K80</xm:sqref>
            </x14:sparkline>
            <x14:sparkline>
              <xm:f>JAN.!G81:J81</xm:f>
              <xm:sqref>K81</xm:sqref>
            </x14:sparkline>
            <x14:sparkline>
              <xm:f>JAN.!G82:J82</xm:f>
              <xm:sqref>K82</xm:sqref>
            </x14:sparkline>
            <x14:sparkline>
              <xm:f>JAN.!G83:J83</xm:f>
              <xm:sqref>K83</xm:sqref>
            </x14:sparkline>
            <x14:sparkline>
              <xm:f>JAN.!G84:J84</xm:f>
              <xm:sqref>K84</xm:sqref>
            </x14:sparkline>
            <x14:sparkline>
              <xm:f>JAN.!G85:J85</xm:f>
              <xm:sqref>K85</xm:sqref>
            </x14:sparkline>
            <x14:sparkline>
              <xm:f>JAN.!G86:J86</xm:f>
              <xm:sqref>K86</xm:sqref>
            </x14:sparkline>
            <x14:sparkline>
              <xm:f>JAN.!G87:J87</xm:f>
              <xm:sqref>K87</xm:sqref>
            </x14:sparkline>
            <x14:sparkline>
              <xm:f>JAN.!G88:J88</xm:f>
              <xm:sqref>K88</xm:sqref>
            </x14:sparkline>
            <x14:sparkline>
              <xm:f>JAN.!G89:J89</xm:f>
              <xm:sqref>K89</xm:sqref>
            </x14:sparkline>
            <x14:sparkline>
              <xm:f>JAN.!G90:J90</xm:f>
              <xm:sqref>K90</xm:sqref>
            </x14:sparkline>
            <x14:sparkline>
              <xm:f>JAN.!G91:J91</xm:f>
              <xm:sqref>K91</xm:sqref>
            </x14:sparkline>
            <x14:sparkline>
              <xm:f>JAN.!G92:J92</xm:f>
              <xm:sqref>K92</xm:sqref>
            </x14:sparkline>
            <x14:sparkline>
              <xm:f>JAN.!G93:J93</xm:f>
              <xm:sqref>K93</xm:sqref>
            </x14:sparkline>
            <x14:sparkline>
              <xm:f>JAN.!G94:J94</xm:f>
              <xm:sqref>K94</xm:sqref>
            </x14:sparkline>
            <x14:sparkline>
              <xm:f>JAN.!G95:J95</xm:f>
              <xm:sqref>K95</xm:sqref>
            </x14:sparkline>
            <x14:sparkline>
              <xm:f>JAN.!G96:J96</xm:f>
              <xm:sqref>K96</xm:sqref>
            </x14:sparkline>
            <x14:sparkline>
              <xm:f>JAN.!G97:J97</xm:f>
              <xm:sqref>K97</xm:sqref>
            </x14:sparkline>
            <x14:sparkline>
              <xm:f>JAN.!G98:J98</xm:f>
              <xm:sqref>K98</xm:sqref>
            </x14:sparkline>
            <x14:sparkline>
              <xm:f>JAN.!G99:J99</xm:f>
              <xm:sqref>K99</xm:sqref>
            </x14:sparkline>
            <x14:sparkline>
              <xm:f>JAN.!G100:J100</xm:f>
              <xm:sqref>K100</xm:sqref>
            </x14:sparkline>
            <x14:sparkline>
              <xm:f>JAN.!G101:J101</xm:f>
              <xm:sqref>K101</xm:sqref>
            </x14:sparkline>
            <x14:sparkline>
              <xm:f>JAN.!G102:J102</xm:f>
              <xm:sqref>K102</xm:sqref>
            </x14:sparkline>
            <x14:sparkline>
              <xm:f>JAN.!G103:J103</xm:f>
              <xm:sqref>K103</xm:sqref>
            </x14:sparkline>
            <x14:sparkline>
              <xm:f>JAN.!G104:J104</xm:f>
              <xm:sqref>K104</xm:sqref>
            </x14:sparkline>
            <x14:sparkline>
              <xm:f>JAN.!G105:J105</xm:f>
              <xm:sqref>K105</xm:sqref>
            </x14:sparkline>
            <x14:sparkline>
              <xm:f>JAN.!G106:J106</xm:f>
              <xm:sqref>K106</xm:sqref>
            </x14:sparkline>
            <x14:sparkline>
              <xm:f>JAN.!G107:J107</xm:f>
              <xm:sqref>K107</xm:sqref>
            </x14:sparkline>
            <x14:sparkline>
              <xm:f>JAN.!G108:J108</xm:f>
              <xm:sqref>K108</xm:sqref>
            </x14:sparkline>
            <x14:sparkline>
              <xm:f>JAN.!G109:J109</xm:f>
              <xm:sqref>K109</xm:sqref>
            </x14:sparkline>
            <x14:sparkline>
              <xm:f>JAN.!G110:J110</xm:f>
              <xm:sqref>K110</xm:sqref>
            </x14:sparkline>
            <x14:sparkline>
              <xm:f>JAN.!G111:J111</xm:f>
              <xm:sqref>K111</xm:sqref>
            </x14:sparkline>
            <x14:sparkline>
              <xm:f>JAN.!G112:J112</xm:f>
              <xm:sqref>K112</xm:sqref>
            </x14:sparkline>
            <x14:sparkline>
              <xm:f>JAN.!G113:J113</xm:f>
              <xm:sqref>K113</xm:sqref>
            </x14:sparkline>
            <x14:sparkline>
              <xm:f>JAN.!G114:J114</xm:f>
              <xm:sqref>K114</xm:sqref>
            </x14:sparkline>
            <x14:sparkline>
              <xm:f>JAN.!G115:J115</xm:f>
              <xm:sqref>K115</xm:sqref>
            </x14:sparkline>
            <x14:sparkline>
              <xm:f>JAN.!G116:J116</xm:f>
              <xm:sqref>K116</xm:sqref>
            </x14:sparkline>
            <x14:sparkline>
              <xm:f>JAN.!G117:J117</xm:f>
              <xm:sqref>K117</xm:sqref>
            </x14:sparkline>
            <x14:sparkline>
              <xm:f>JAN.!G118:J118</xm:f>
              <xm:sqref>K118</xm:sqref>
            </x14:sparkline>
            <x14:sparkline>
              <xm:f>JAN.!G119:J119</xm:f>
              <xm:sqref>K119</xm:sqref>
            </x14:sparkline>
            <x14:sparkline>
              <xm:f>JAN.!G120:J120</xm:f>
              <xm:sqref>K120</xm:sqref>
            </x14:sparkline>
            <x14:sparkline>
              <xm:f>JAN.!G121:J121</xm:f>
              <xm:sqref>K121</xm:sqref>
            </x14:sparkline>
            <x14:sparkline>
              <xm:f>JAN.!G122:J122</xm:f>
              <xm:sqref>K122</xm:sqref>
            </x14:sparkline>
            <x14:sparkline>
              <xm:f>JAN.!G123:J123</xm:f>
              <xm:sqref>K123</xm:sqref>
            </x14:sparkline>
            <x14:sparkline>
              <xm:f>JAN.!G124:J124</xm:f>
              <xm:sqref>K124</xm:sqref>
            </x14:sparkline>
            <x14:sparkline>
              <xm:f>JAN.!G125:J125</xm:f>
              <xm:sqref>K125</xm:sqref>
            </x14:sparkline>
            <x14:sparkline>
              <xm:f>JAN.!G127:J127</xm:f>
              <xm:sqref>K127</xm:sqref>
            </x14:sparkline>
            <x14:sparkline>
              <xm:f>JAN.!G128:J128</xm:f>
              <xm:sqref>K128</xm:sqref>
            </x14:sparkline>
            <x14:sparkline>
              <xm:f>JAN.!G129:J129</xm:f>
              <xm:sqref>K129</xm:sqref>
            </x14:sparkline>
            <x14:sparkline>
              <xm:f>JAN.!G130:J130</xm:f>
              <xm:sqref>K130</xm:sqref>
            </x14:sparkline>
            <x14:sparkline>
              <xm:f>JAN.!G131:J131</xm:f>
              <xm:sqref>K131</xm:sqref>
            </x14:sparkline>
            <x14:sparkline>
              <xm:f>JAN.!G132:J132</xm:f>
              <xm:sqref>K132</xm:sqref>
            </x14:sparkline>
            <x14:sparkline>
              <xm:f>JAN.!G133:J133</xm:f>
              <xm:sqref>K133</xm:sqref>
            </x14:sparkline>
            <x14:sparkline>
              <xm:f>JAN.!G134:J134</xm:f>
              <xm:sqref>K134</xm:sqref>
            </x14:sparkline>
            <x14:sparkline>
              <xm:f>JAN.!G135:J135</xm:f>
              <xm:sqref>K135</xm:sqref>
            </x14:sparkline>
            <x14:sparkline>
              <xm:f>JAN.!G136:J136</xm:f>
              <xm:sqref>K136</xm:sqref>
            </x14:sparkline>
            <x14:sparkline>
              <xm:f>JAN.!G149:J149</xm:f>
              <xm:sqref>K149</xm:sqref>
            </x14:sparkline>
          </x14:sparklines>
        </x14:sparklineGroup>
        <x14:sparklineGroup displayEmptyCellsAs="gap" markers="1" minAxisType="group" maxAxisType="group">
          <x14:colorSeries rgb="FF0070C0"/>
          <x14:colorNegative rgb="FF000000"/>
          <x14:colorAxis rgb="FF000000"/>
          <x14:colorMarkers rgb="FF000000"/>
          <x14:colorFirst rgb="FF000000"/>
          <x14:colorLast rgb="FF000000"/>
          <x14:colorHigh rgb="FF000000"/>
          <x14:colorLow rgb="FF000000"/>
          <x14:sparklines>
            <x14:sparkline>
              <xm:f>JAN.!G126:J126</xm:f>
              <xm:sqref>K126</xm:sqref>
            </x14:sparkline>
          </x14:sparklines>
        </x14:sparklineGroup>
      </x14:sparklineGroup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1"/>
  <sheetViews>
    <sheetView workbookViewId="0">
      <pane ySplit="11" topLeftCell="A12" activePane="bottomLeft" state="frozen"/>
      <selection pane="bottomLeft" activeCell="A2" sqref="A2"/>
    </sheetView>
  </sheetViews>
  <sheetFormatPr defaultRowHeight="15" x14ac:dyDescent="0.25"/>
  <cols>
    <col min="1" max="1" width="13.42578125" customWidth="1"/>
    <col min="2" max="2" width="15.28515625" style="25" customWidth="1"/>
    <col min="3" max="3" width="16.42578125" customWidth="1"/>
    <col min="4" max="4" width="25.85546875" style="36" customWidth="1"/>
    <col min="5" max="5" width="16.7109375" style="30" customWidth="1"/>
    <col min="6" max="6" width="19.140625" style="33" customWidth="1"/>
    <col min="7" max="7" width="12" customWidth="1"/>
    <col min="8" max="8" width="13.140625" customWidth="1"/>
    <col min="9" max="9" width="13.42578125" customWidth="1"/>
    <col min="10" max="10" width="15.7109375" customWidth="1"/>
    <col min="11" max="11" width="10.28515625" customWidth="1"/>
  </cols>
  <sheetData>
    <row r="1" spans="1:12" ht="18.75" x14ac:dyDescent="0.25">
      <c r="A1" s="32" t="s">
        <v>384</v>
      </c>
    </row>
    <row r="2" spans="1:12" ht="45" x14ac:dyDescent="0.25">
      <c r="A2" s="21" t="s">
        <v>1</v>
      </c>
    </row>
    <row r="11" spans="1:12" s="23" customFormat="1" x14ac:dyDescent="0.25">
      <c r="A11" s="23" t="s">
        <v>2</v>
      </c>
      <c r="B11" s="26" t="s">
        <v>3</v>
      </c>
      <c r="C11" s="23" t="s">
        <v>4</v>
      </c>
      <c r="D11" s="38" t="s">
        <v>5</v>
      </c>
      <c r="E11" s="29" t="s">
        <v>378</v>
      </c>
      <c r="F11" s="34" t="s">
        <v>7</v>
      </c>
      <c r="G11" s="23" t="s">
        <v>8</v>
      </c>
      <c r="H11" s="23" t="s">
        <v>9</v>
      </c>
      <c r="I11" s="23" t="s">
        <v>10</v>
      </c>
      <c r="J11" s="23" t="s">
        <v>11</v>
      </c>
      <c r="K11" s="23" t="s">
        <v>6</v>
      </c>
    </row>
    <row r="12" spans="1:12" x14ac:dyDescent="0.25">
      <c r="A12" s="2" t="s">
        <v>13</v>
      </c>
      <c r="B12" s="20" t="s">
        <v>14</v>
      </c>
      <c r="C12" s="2" t="s">
        <v>15</v>
      </c>
      <c r="D12" s="2" t="s">
        <v>16</v>
      </c>
      <c r="E12" s="27" t="s">
        <v>379</v>
      </c>
      <c r="F12" s="35" t="s">
        <v>18</v>
      </c>
      <c r="G12" s="2" t="s">
        <v>19</v>
      </c>
      <c r="H12" s="2" t="s">
        <v>20</v>
      </c>
      <c r="I12" s="2" t="s">
        <v>21</v>
      </c>
      <c r="J12" s="2" t="s">
        <v>22</v>
      </c>
      <c r="K12" s="2" t="s">
        <v>17</v>
      </c>
      <c r="L12" s="3" t="s">
        <v>23</v>
      </c>
    </row>
    <row r="13" spans="1:12" x14ac:dyDescent="0.25">
      <c r="A13" s="42"/>
      <c r="B13" s="43"/>
      <c r="C13" s="42"/>
      <c r="D13" s="55"/>
      <c r="E13" s="44"/>
      <c r="F13" s="45"/>
      <c r="G13" s="42"/>
      <c r="H13" s="42"/>
      <c r="I13" s="42"/>
      <c r="J13" s="42"/>
      <c r="K13" s="42"/>
      <c r="L13" s="46"/>
    </row>
    <row r="14" spans="1:12" x14ac:dyDescent="0.25">
      <c r="A14" s="42"/>
      <c r="B14" s="43"/>
      <c r="C14" s="42"/>
      <c r="D14" s="55"/>
      <c r="E14" s="44"/>
      <c r="F14" s="45"/>
      <c r="G14" s="42"/>
      <c r="H14" s="42"/>
      <c r="I14" s="42"/>
      <c r="J14" s="42"/>
      <c r="K14" s="42"/>
      <c r="L14" s="46"/>
    </row>
    <row r="15" spans="1:12" x14ac:dyDescent="0.25">
      <c r="A15" s="42"/>
      <c r="B15" s="43"/>
      <c r="C15" s="42"/>
      <c r="D15" s="55"/>
      <c r="E15" s="44"/>
      <c r="F15" s="45"/>
      <c r="G15" s="42"/>
      <c r="H15" s="42"/>
      <c r="I15" s="42"/>
      <c r="J15" s="42"/>
      <c r="K15" s="42"/>
      <c r="L15" s="46"/>
    </row>
    <row r="16" spans="1:12" x14ac:dyDescent="0.25">
      <c r="A16" s="42"/>
      <c r="B16" s="43"/>
      <c r="C16" s="42"/>
      <c r="D16" s="42"/>
      <c r="E16" s="44"/>
      <c r="F16" s="45"/>
      <c r="G16" s="42"/>
      <c r="H16" s="42"/>
      <c r="I16" s="42"/>
      <c r="J16" s="42"/>
      <c r="K16" s="42"/>
      <c r="L16" s="46"/>
    </row>
    <row r="17" spans="1:12" x14ac:dyDescent="0.25">
      <c r="A17" s="42"/>
      <c r="B17" s="43"/>
      <c r="C17" s="42"/>
      <c r="D17" s="47"/>
      <c r="E17" s="44"/>
      <c r="F17" s="45"/>
      <c r="G17" s="42"/>
      <c r="H17" s="42"/>
      <c r="I17" s="42"/>
      <c r="J17" s="42"/>
      <c r="K17" s="42"/>
      <c r="L17" s="46"/>
    </row>
    <row r="18" spans="1:12" x14ac:dyDescent="0.25">
      <c r="A18" s="42"/>
      <c r="B18" s="43"/>
      <c r="C18" s="42"/>
      <c r="D18" s="47"/>
      <c r="E18" s="44"/>
      <c r="F18" s="45"/>
      <c r="G18" s="42"/>
      <c r="H18" s="42"/>
      <c r="I18" s="42"/>
      <c r="J18" s="42"/>
      <c r="K18" s="42"/>
      <c r="L18" s="46"/>
    </row>
    <row r="19" spans="1:12" x14ac:dyDescent="0.25">
      <c r="A19" s="42"/>
      <c r="B19" s="43"/>
      <c r="C19" s="42"/>
      <c r="D19" s="47"/>
      <c r="E19" s="44"/>
      <c r="F19" s="45"/>
      <c r="G19" s="42"/>
      <c r="H19" s="42"/>
      <c r="I19" s="42"/>
      <c r="J19" s="42"/>
      <c r="K19" s="42"/>
      <c r="L19" s="46"/>
    </row>
    <row r="20" spans="1:12" x14ac:dyDescent="0.25">
      <c r="A20" s="42"/>
      <c r="B20" s="43"/>
      <c r="C20" s="42"/>
      <c r="D20" s="47"/>
      <c r="E20" s="44"/>
      <c r="F20" s="45"/>
      <c r="G20" s="42"/>
      <c r="H20" s="42"/>
      <c r="I20" s="42"/>
      <c r="J20" s="42"/>
      <c r="K20" s="42"/>
      <c r="L20" s="46"/>
    </row>
    <row r="21" spans="1:12" x14ac:dyDescent="0.25">
      <c r="A21" s="42"/>
      <c r="B21" s="43"/>
      <c r="C21" s="42"/>
      <c r="D21" s="47"/>
      <c r="E21" s="44"/>
      <c r="F21" s="45"/>
      <c r="G21" s="42"/>
      <c r="H21" s="42"/>
      <c r="I21" s="42"/>
      <c r="J21" s="42"/>
      <c r="K21" s="42"/>
      <c r="L21" s="46"/>
    </row>
    <row r="22" spans="1:12" x14ac:dyDescent="0.25">
      <c r="A22" s="42"/>
      <c r="B22" s="43"/>
      <c r="C22" s="42"/>
      <c r="D22" s="47"/>
      <c r="E22" s="44"/>
      <c r="F22" s="45"/>
      <c r="G22" s="42"/>
      <c r="H22" s="42"/>
      <c r="I22" s="42"/>
      <c r="J22" s="42"/>
      <c r="K22" s="42"/>
      <c r="L22" s="46"/>
    </row>
    <row r="23" spans="1:12" x14ac:dyDescent="0.25">
      <c r="A23" s="42"/>
      <c r="B23" s="43"/>
      <c r="C23" s="42"/>
      <c r="D23" s="42"/>
      <c r="E23" s="44"/>
      <c r="F23" s="45"/>
      <c r="G23" s="42"/>
      <c r="H23" s="42"/>
      <c r="I23" s="42"/>
      <c r="J23" s="42"/>
      <c r="K23" s="42"/>
      <c r="L23" s="46"/>
    </row>
    <row r="24" spans="1:12" x14ac:dyDescent="0.25">
      <c r="A24" s="42"/>
      <c r="B24" s="43"/>
      <c r="C24" s="42"/>
      <c r="D24" s="42"/>
      <c r="E24" s="44"/>
      <c r="F24" s="45"/>
      <c r="G24" s="42"/>
      <c r="H24" s="42"/>
      <c r="I24" s="42"/>
      <c r="J24" s="42"/>
      <c r="K24" s="42"/>
      <c r="L24" s="46"/>
    </row>
    <row r="25" spans="1:12" x14ac:dyDescent="0.25">
      <c r="A25" s="42"/>
      <c r="B25" s="43"/>
      <c r="C25" s="42"/>
      <c r="D25" s="42"/>
      <c r="E25" s="44"/>
      <c r="F25" s="45"/>
      <c r="G25" s="42"/>
      <c r="H25" s="42"/>
      <c r="I25" s="42"/>
      <c r="J25" s="42"/>
      <c r="K25" s="42"/>
      <c r="L25" s="46"/>
    </row>
    <row r="26" spans="1:12" x14ac:dyDescent="0.25">
      <c r="A26" s="42"/>
      <c r="B26" s="43"/>
      <c r="C26" s="42"/>
      <c r="D26" s="47"/>
      <c r="E26" s="44"/>
      <c r="F26" s="45"/>
      <c r="G26" s="42"/>
      <c r="H26" s="42"/>
      <c r="I26" s="42"/>
      <c r="J26" s="42"/>
      <c r="K26" s="42"/>
      <c r="L26" s="46"/>
    </row>
    <row r="27" spans="1:12" x14ac:dyDescent="0.25">
      <c r="A27" s="42"/>
      <c r="B27" s="43"/>
      <c r="C27" s="42"/>
      <c r="D27" s="47"/>
      <c r="E27" s="44"/>
      <c r="F27" s="45"/>
      <c r="G27" s="42"/>
      <c r="H27" s="42"/>
      <c r="I27" s="42"/>
      <c r="J27" s="42"/>
      <c r="K27" s="42"/>
      <c r="L27" s="46"/>
    </row>
    <row r="28" spans="1:12" x14ac:dyDescent="0.25">
      <c r="A28" s="42"/>
      <c r="B28" s="43"/>
      <c r="C28" s="42"/>
      <c r="D28" s="47"/>
      <c r="E28" s="44"/>
      <c r="F28" s="45"/>
      <c r="G28" s="42"/>
      <c r="H28" s="42"/>
      <c r="I28" s="42"/>
      <c r="J28" s="42"/>
      <c r="K28" s="42"/>
      <c r="L28" s="46"/>
    </row>
    <row r="29" spans="1:12" x14ac:dyDescent="0.25">
      <c r="A29" s="42"/>
      <c r="B29" s="43"/>
      <c r="C29" s="42"/>
      <c r="D29" s="47"/>
      <c r="E29" s="44"/>
      <c r="F29" s="45"/>
      <c r="G29" s="42"/>
      <c r="H29" s="42"/>
      <c r="I29" s="42"/>
      <c r="J29" s="42"/>
      <c r="K29" s="42"/>
      <c r="L29" s="46"/>
    </row>
    <row r="30" spans="1:12" x14ac:dyDescent="0.25">
      <c r="A30" s="42"/>
      <c r="B30" s="43"/>
      <c r="C30" s="42"/>
      <c r="D30" s="47"/>
      <c r="E30" s="44"/>
      <c r="F30" s="45"/>
      <c r="G30" s="42"/>
      <c r="H30" s="42"/>
      <c r="I30" s="42"/>
      <c r="J30" s="42"/>
      <c r="K30" s="42"/>
      <c r="L30" s="46"/>
    </row>
    <row r="31" spans="1:12" x14ac:dyDescent="0.25">
      <c r="A31" s="42"/>
      <c r="B31" s="43"/>
      <c r="C31" s="42"/>
      <c r="D31" s="47"/>
      <c r="E31" s="44"/>
      <c r="F31" s="45"/>
      <c r="G31" s="42"/>
      <c r="H31" s="42"/>
      <c r="I31" s="42"/>
      <c r="J31" s="42"/>
      <c r="K31" s="42"/>
      <c r="L31" s="46"/>
    </row>
    <row r="32" spans="1:12" x14ac:dyDescent="0.25">
      <c r="A32" s="56"/>
      <c r="B32" s="57"/>
      <c r="C32" s="57"/>
      <c r="D32" s="58"/>
      <c r="E32" s="59"/>
      <c r="F32" s="60"/>
      <c r="G32" s="61"/>
      <c r="H32" s="61"/>
      <c r="I32" s="61"/>
      <c r="J32" s="61"/>
      <c r="K32" s="62"/>
      <c r="L32" s="63"/>
    </row>
    <row r="33" spans="1:12" s="64" customFormat="1" x14ac:dyDescent="0.25">
      <c r="A33" s="48"/>
      <c r="B33" s="43"/>
      <c r="C33" s="43"/>
      <c r="D33" s="49"/>
      <c r="E33" s="50"/>
      <c r="F33" s="51"/>
      <c r="G33" s="52"/>
      <c r="H33" s="52"/>
      <c r="I33" s="52"/>
      <c r="J33" s="52"/>
      <c r="K33" s="53"/>
      <c r="L33" s="54"/>
    </row>
    <row r="34" spans="1:12" s="64" customFormat="1" x14ac:dyDescent="0.25">
      <c r="A34" s="48"/>
      <c r="B34" s="43"/>
      <c r="C34" s="43"/>
      <c r="D34" s="49"/>
      <c r="E34" s="50"/>
      <c r="F34" s="51"/>
      <c r="G34" s="52"/>
      <c r="H34" s="52"/>
      <c r="I34" s="52"/>
      <c r="J34" s="52"/>
      <c r="K34" s="53"/>
      <c r="L34" s="54"/>
    </row>
    <row r="35" spans="1:12" s="64" customFormat="1" x14ac:dyDescent="0.25">
      <c r="A35" s="48"/>
      <c r="B35" s="43"/>
      <c r="C35" s="43"/>
      <c r="D35" s="49"/>
      <c r="E35" s="50"/>
      <c r="F35" s="51"/>
      <c r="G35" s="52"/>
      <c r="H35" s="52"/>
      <c r="I35" s="52"/>
      <c r="J35" s="52"/>
      <c r="K35" s="53"/>
      <c r="L35" s="54"/>
    </row>
    <row r="36" spans="1:12" s="64" customFormat="1" x14ac:dyDescent="0.25">
      <c r="A36" s="48"/>
      <c r="B36" s="43"/>
      <c r="C36" s="43"/>
      <c r="D36" s="49"/>
      <c r="E36" s="50"/>
      <c r="F36" s="51"/>
      <c r="G36" s="52"/>
      <c r="H36" s="52"/>
      <c r="I36" s="52"/>
      <c r="J36" s="52"/>
      <c r="K36" s="53"/>
      <c r="L36" s="54"/>
    </row>
    <row r="37" spans="1:12" s="64" customFormat="1" x14ac:dyDescent="0.25">
      <c r="A37" s="48"/>
      <c r="B37" s="43"/>
      <c r="C37" s="43"/>
      <c r="D37" s="49"/>
      <c r="E37" s="50"/>
      <c r="F37" s="51"/>
      <c r="G37" s="52"/>
      <c r="H37" s="52"/>
      <c r="I37" s="52"/>
      <c r="J37" s="52"/>
      <c r="K37" s="53"/>
      <c r="L37" s="54"/>
    </row>
    <row r="38" spans="1:12" s="64" customFormat="1" x14ac:dyDescent="0.25">
      <c r="A38" s="48"/>
      <c r="B38" s="43"/>
      <c r="C38" s="43"/>
      <c r="D38" s="49"/>
      <c r="E38" s="50"/>
      <c r="F38" s="51"/>
      <c r="G38" s="52"/>
      <c r="H38" s="52"/>
      <c r="I38" s="52"/>
      <c r="J38" s="52"/>
      <c r="K38" s="53"/>
      <c r="L38" s="54"/>
    </row>
    <row r="39" spans="1:12" s="64" customFormat="1" x14ac:dyDescent="0.25">
      <c r="A39" s="48"/>
      <c r="B39" s="43"/>
      <c r="C39" s="43"/>
      <c r="D39" s="49"/>
      <c r="E39" s="50"/>
      <c r="F39" s="51"/>
      <c r="G39" s="52"/>
      <c r="H39" s="52"/>
      <c r="I39" s="52"/>
      <c r="J39" s="52"/>
      <c r="K39" s="53"/>
      <c r="L39" s="54"/>
    </row>
    <row r="40" spans="1:12" s="64" customFormat="1" x14ac:dyDescent="0.25">
      <c r="A40" s="48"/>
      <c r="B40" s="43"/>
      <c r="C40" s="43"/>
      <c r="D40" s="49"/>
      <c r="E40" s="50"/>
      <c r="F40" s="51"/>
      <c r="G40" s="52"/>
      <c r="H40" s="52"/>
      <c r="I40" s="52"/>
      <c r="J40" s="52"/>
      <c r="K40" s="53"/>
      <c r="L40" s="54"/>
    </row>
    <row r="41" spans="1:12" s="64" customFormat="1" x14ac:dyDescent="0.25">
      <c r="A41" s="48"/>
      <c r="B41" s="43"/>
      <c r="C41" s="43"/>
      <c r="D41" s="49"/>
      <c r="E41" s="50"/>
      <c r="F41" s="51"/>
      <c r="G41" s="52"/>
      <c r="H41" s="52"/>
      <c r="I41" s="52"/>
      <c r="J41" s="52"/>
      <c r="K41" s="53"/>
      <c r="L41" s="54"/>
    </row>
    <row r="42" spans="1:12" s="64" customFormat="1" x14ac:dyDescent="0.25">
      <c r="A42" s="48"/>
      <c r="B42" s="43"/>
      <c r="C42" s="43"/>
      <c r="D42" s="49"/>
      <c r="E42" s="50"/>
      <c r="F42" s="51"/>
      <c r="G42" s="52"/>
      <c r="H42" s="52"/>
      <c r="I42" s="52"/>
      <c r="J42" s="52"/>
      <c r="K42" s="53"/>
      <c r="L42" s="54"/>
    </row>
    <row r="43" spans="1:12" s="64" customFormat="1" x14ac:dyDescent="0.25">
      <c r="A43" s="48"/>
      <c r="B43" s="43"/>
      <c r="C43" s="43"/>
      <c r="D43" s="49"/>
      <c r="E43" s="50"/>
      <c r="F43" s="51"/>
      <c r="G43" s="52"/>
      <c r="H43" s="52"/>
      <c r="I43" s="52"/>
      <c r="J43" s="52"/>
      <c r="K43" s="53"/>
      <c r="L43" s="54"/>
    </row>
    <row r="44" spans="1:12" s="64" customFormat="1" x14ac:dyDescent="0.25">
      <c r="A44" s="48"/>
      <c r="B44" s="43"/>
      <c r="C44" s="43"/>
      <c r="D44" s="65"/>
      <c r="E44" s="50"/>
      <c r="F44" s="51"/>
      <c r="G44" s="52"/>
      <c r="H44" s="52"/>
      <c r="I44" s="52"/>
      <c r="J44" s="52"/>
      <c r="K44" s="53"/>
      <c r="L44" s="54"/>
    </row>
    <row r="45" spans="1:12" s="64" customFormat="1" x14ac:dyDescent="0.25">
      <c r="A45" s="48"/>
      <c r="B45" s="43"/>
      <c r="C45" s="43"/>
      <c r="D45" s="65"/>
      <c r="E45" s="50"/>
      <c r="F45" s="51"/>
      <c r="G45" s="52"/>
      <c r="H45" s="52"/>
      <c r="I45" s="52"/>
      <c r="J45" s="52"/>
      <c r="K45" s="53"/>
      <c r="L45" s="54"/>
    </row>
    <row r="46" spans="1:12" s="64" customFormat="1" x14ac:dyDescent="0.25">
      <c r="A46" s="48"/>
      <c r="B46" s="43"/>
      <c r="C46" s="43"/>
      <c r="D46" s="65"/>
      <c r="E46" s="50"/>
      <c r="F46" s="51"/>
      <c r="G46" s="52"/>
      <c r="H46" s="52"/>
      <c r="I46" s="52"/>
      <c r="J46" s="52"/>
      <c r="K46" s="53"/>
      <c r="L46" s="54"/>
    </row>
    <row r="47" spans="1:12" s="64" customFormat="1" x14ac:dyDescent="0.25">
      <c r="A47" s="48"/>
      <c r="B47" s="43"/>
      <c r="C47" s="43"/>
      <c r="D47" s="65"/>
      <c r="E47" s="50"/>
      <c r="F47" s="51"/>
      <c r="G47" s="52"/>
      <c r="H47" s="52"/>
      <c r="I47" s="52"/>
      <c r="J47" s="52"/>
      <c r="K47" s="53"/>
      <c r="L47" s="54"/>
    </row>
    <row r="48" spans="1:12" s="64" customFormat="1" x14ac:dyDescent="0.25">
      <c r="A48" s="48"/>
      <c r="B48" s="43"/>
      <c r="C48" s="43"/>
      <c r="D48" s="49"/>
      <c r="E48" s="50"/>
      <c r="F48" s="51"/>
      <c r="G48" s="52"/>
      <c r="H48" s="52"/>
      <c r="I48" s="52"/>
      <c r="J48" s="52"/>
      <c r="K48" s="53"/>
      <c r="L48" s="54"/>
    </row>
    <row r="49" spans="1:12" s="64" customFormat="1" x14ac:dyDescent="0.25">
      <c r="A49" s="48"/>
      <c r="B49" s="43"/>
      <c r="C49" s="43"/>
      <c r="D49" s="49"/>
      <c r="E49" s="50"/>
      <c r="F49" s="51"/>
      <c r="G49" s="52"/>
      <c r="H49" s="52"/>
      <c r="I49" s="52"/>
      <c r="J49" s="52"/>
      <c r="K49" s="53"/>
      <c r="L49" s="54"/>
    </row>
    <row r="50" spans="1:12" s="64" customFormat="1" x14ac:dyDescent="0.25">
      <c r="A50" s="48"/>
      <c r="B50" s="43"/>
      <c r="C50" s="43"/>
      <c r="D50" s="49"/>
      <c r="E50" s="50"/>
      <c r="F50" s="51"/>
      <c r="G50" s="52"/>
      <c r="H50" s="52"/>
      <c r="I50" s="52"/>
      <c r="J50" s="52"/>
      <c r="K50" s="53"/>
      <c r="L50" s="54"/>
    </row>
    <row r="51" spans="1:12" s="64" customFormat="1" x14ac:dyDescent="0.25">
      <c r="A51" s="48"/>
      <c r="B51" s="43"/>
      <c r="C51" s="43"/>
      <c r="D51" s="49"/>
      <c r="E51" s="50"/>
      <c r="F51" s="51"/>
      <c r="G51" s="52"/>
      <c r="H51" s="52"/>
      <c r="I51" s="52"/>
      <c r="J51" s="52"/>
      <c r="K51" s="53"/>
      <c r="L51" s="54"/>
    </row>
    <row r="52" spans="1:12" s="64" customFormat="1" x14ac:dyDescent="0.25">
      <c r="A52" s="48"/>
      <c r="B52" s="43"/>
      <c r="C52" s="43"/>
      <c r="D52" s="49"/>
      <c r="E52" s="50"/>
      <c r="F52" s="51"/>
      <c r="G52" s="52"/>
      <c r="H52" s="52"/>
      <c r="I52" s="52"/>
      <c r="J52" s="52"/>
      <c r="K52" s="53"/>
      <c r="L52" s="54"/>
    </row>
    <row r="53" spans="1:12" s="64" customFormat="1" x14ac:dyDescent="0.25">
      <c r="A53" s="48"/>
      <c r="B53" s="43"/>
      <c r="C53" s="43"/>
      <c r="D53" s="49"/>
      <c r="E53" s="50"/>
      <c r="F53" s="51"/>
      <c r="G53" s="52"/>
      <c r="H53" s="52"/>
      <c r="I53" s="52"/>
      <c r="J53" s="52"/>
      <c r="K53" s="53"/>
      <c r="L53" s="54"/>
    </row>
    <row r="54" spans="1:12" s="64" customFormat="1" x14ac:dyDescent="0.25">
      <c r="A54" s="48"/>
      <c r="B54" s="43"/>
      <c r="C54" s="43"/>
      <c r="D54" s="49"/>
      <c r="E54" s="50"/>
      <c r="F54" s="51"/>
      <c r="G54" s="52"/>
      <c r="H54" s="52"/>
      <c r="I54" s="52"/>
      <c r="J54" s="52"/>
      <c r="K54" s="53"/>
      <c r="L54" s="54"/>
    </row>
    <row r="55" spans="1:12" s="64" customFormat="1" x14ac:dyDescent="0.25">
      <c r="A55" s="48"/>
      <c r="B55" s="43"/>
      <c r="C55" s="43"/>
      <c r="D55" s="66"/>
      <c r="E55" s="50"/>
      <c r="F55" s="51"/>
      <c r="G55" s="52"/>
      <c r="H55" s="52"/>
      <c r="I55" s="52"/>
      <c r="J55" s="52"/>
      <c r="K55" s="53"/>
      <c r="L55" s="54"/>
    </row>
    <row r="56" spans="1:12" s="64" customFormat="1" x14ac:dyDescent="0.25">
      <c r="A56" s="48"/>
      <c r="B56" s="43"/>
      <c r="C56" s="43"/>
      <c r="D56" s="49"/>
      <c r="E56" s="50"/>
      <c r="F56" s="51"/>
      <c r="G56" s="52"/>
      <c r="H56" s="52"/>
      <c r="I56" s="52"/>
      <c r="J56" s="52"/>
      <c r="K56" s="53"/>
      <c r="L56" s="54"/>
    </row>
    <row r="57" spans="1:12" s="64" customFormat="1" x14ac:dyDescent="0.25">
      <c r="A57" s="48"/>
      <c r="B57" s="43"/>
      <c r="C57" s="43"/>
      <c r="D57" s="49"/>
      <c r="E57" s="50"/>
      <c r="F57" s="51"/>
      <c r="G57" s="52"/>
      <c r="H57" s="52"/>
      <c r="I57" s="52"/>
      <c r="J57" s="52"/>
      <c r="K57" s="53"/>
      <c r="L57" s="54"/>
    </row>
    <row r="58" spans="1:12" s="64" customFormat="1" x14ac:dyDescent="0.25">
      <c r="A58" s="48"/>
      <c r="B58" s="43"/>
      <c r="C58" s="43"/>
      <c r="D58" s="49"/>
      <c r="E58" s="50"/>
      <c r="F58" s="51"/>
      <c r="G58" s="52"/>
      <c r="H58" s="52"/>
      <c r="I58" s="52"/>
      <c r="J58" s="52"/>
      <c r="K58" s="53"/>
      <c r="L58" s="54"/>
    </row>
    <row r="59" spans="1:12" s="64" customFormat="1" x14ac:dyDescent="0.25">
      <c r="A59" s="48"/>
      <c r="B59" s="43"/>
      <c r="C59" s="43"/>
      <c r="D59" s="49"/>
      <c r="E59" s="50"/>
      <c r="F59" s="51"/>
      <c r="G59" s="52"/>
      <c r="H59" s="52"/>
      <c r="I59" s="52"/>
      <c r="J59" s="52"/>
      <c r="K59" s="53"/>
      <c r="L59" s="54"/>
    </row>
    <row r="60" spans="1:12" s="64" customFormat="1" x14ac:dyDescent="0.25">
      <c r="A60" s="48"/>
      <c r="B60" s="43"/>
      <c r="C60" s="43"/>
      <c r="D60" s="49"/>
      <c r="E60" s="50"/>
      <c r="F60" s="51"/>
      <c r="G60" s="52"/>
      <c r="H60" s="52"/>
      <c r="I60" s="52"/>
      <c r="J60" s="52"/>
      <c r="K60" s="53"/>
      <c r="L60" s="54"/>
    </row>
    <row r="61" spans="1:12" s="64" customFormat="1" x14ac:dyDescent="0.25">
      <c r="A61" s="48"/>
      <c r="B61" s="43"/>
      <c r="C61" s="43"/>
      <c r="D61" s="49"/>
      <c r="E61" s="50"/>
      <c r="F61" s="51"/>
      <c r="G61" s="52"/>
      <c r="H61" s="52"/>
      <c r="I61" s="52"/>
      <c r="J61" s="52"/>
      <c r="K61" s="53"/>
      <c r="L61" s="54"/>
    </row>
    <row r="62" spans="1:12" x14ac:dyDescent="0.25">
      <c r="A62" s="48"/>
      <c r="B62" s="43"/>
      <c r="C62" s="43"/>
      <c r="D62" s="67"/>
      <c r="E62" s="50"/>
      <c r="F62" s="51"/>
      <c r="G62" s="52"/>
      <c r="H62" s="52"/>
      <c r="I62" s="52"/>
      <c r="J62" s="52"/>
      <c r="K62" s="53"/>
      <c r="L62" s="54"/>
    </row>
    <row r="63" spans="1:12" x14ac:dyDescent="0.25">
      <c r="A63" s="48"/>
      <c r="B63" s="43"/>
      <c r="C63" s="43"/>
      <c r="D63" s="67"/>
      <c r="E63" s="50"/>
      <c r="F63" s="51"/>
      <c r="G63" s="52"/>
      <c r="H63" s="52"/>
      <c r="I63" s="52"/>
      <c r="J63" s="52"/>
      <c r="K63" s="53"/>
      <c r="L63" s="54"/>
    </row>
    <row r="64" spans="1:12" x14ac:dyDescent="0.25">
      <c r="A64" s="68"/>
      <c r="B64" s="43"/>
      <c r="C64" s="43"/>
      <c r="D64" s="67"/>
      <c r="E64" s="50"/>
      <c r="F64" s="51"/>
      <c r="G64" s="52"/>
      <c r="H64" s="52"/>
      <c r="I64" s="52"/>
      <c r="J64" s="52"/>
      <c r="K64" s="53"/>
      <c r="L64" s="54"/>
    </row>
    <row r="65" spans="1:12" x14ac:dyDescent="0.25">
      <c r="A65" s="48"/>
      <c r="B65" s="43"/>
      <c r="C65" s="43"/>
      <c r="D65" s="67"/>
      <c r="E65" s="50"/>
      <c r="F65" s="51"/>
      <c r="G65" s="52"/>
      <c r="H65" s="52"/>
      <c r="I65" s="52"/>
      <c r="J65" s="52"/>
      <c r="K65" s="53"/>
      <c r="L65" s="54"/>
    </row>
    <row r="66" spans="1:12" x14ac:dyDescent="0.25">
      <c r="A66" s="48"/>
      <c r="B66" s="43"/>
      <c r="C66" s="43"/>
      <c r="D66" s="67"/>
      <c r="E66" s="50"/>
      <c r="F66" s="51"/>
      <c r="G66" s="52"/>
      <c r="H66" s="52"/>
      <c r="I66" s="52"/>
      <c r="J66" s="52"/>
      <c r="K66" s="53"/>
      <c r="L66" s="54"/>
    </row>
    <row r="67" spans="1:12" x14ac:dyDescent="0.25">
      <c r="A67" s="48"/>
      <c r="B67" s="43"/>
      <c r="C67" s="43"/>
      <c r="D67" s="67"/>
      <c r="E67" s="50"/>
      <c r="F67" s="51"/>
      <c r="G67" s="52"/>
      <c r="H67" s="52"/>
      <c r="I67" s="52"/>
      <c r="J67" s="52"/>
      <c r="K67" s="53"/>
      <c r="L67" s="54"/>
    </row>
    <row r="68" spans="1:12" x14ac:dyDescent="0.25">
      <c r="A68" s="48"/>
      <c r="B68" s="43"/>
      <c r="C68" s="43"/>
      <c r="D68" s="67"/>
      <c r="E68" s="50"/>
      <c r="F68" s="51"/>
      <c r="G68" s="52"/>
      <c r="H68" s="52"/>
      <c r="I68" s="52"/>
      <c r="J68" s="52"/>
      <c r="K68" s="53"/>
      <c r="L68" s="54"/>
    </row>
    <row r="69" spans="1:12" x14ac:dyDescent="0.25">
      <c r="A69" s="48"/>
      <c r="B69" s="43"/>
      <c r="C69" s="43"/>
      <c r="D69" s="67"/>
      <c r="E69" s="50"/>
      <c r="F69" s="51"/>
      <c r="G69" s="52"/>
      <c r="H69" s="52"/>
      <c r="I69" s="52"/>
      <c r="J69" s="52"/>
      <c r="K69" s="53"/>
      <c r="L69" s="54"/>
    </row>
    <row r="70" spans="1:12" x14ac:dyDescent="0.25">
      <c r="A70" s="48"/>
      <c r="B70" s="43"/>
      <c r="C70" s="43"/>
      <c r="D70" s="67"/>
      <c r="E70" s="50"/>
      <c r="F70" s="51"/>
      <c r="G70" s="52"/>
      <c r="H70" s="52"/>
      <c r="I70" s="52"/>
      <c r="J70" s="52"/>
      <c r="K70" s="53"/>
      <c r="L70" s="54"/>
    </row>
    <row r="71" spans="1:12" x14ac:dyDescent="0.25">
      <c r="A71" s="48"/>
      <c r="B71" s="43"/>
      <c r="C71" s="43"/>
      <c r="D71" s="67"/>
      <c r="E71" s="50"/>
      <c r="F71" s="51"/>
      <c r="G71" s="52"/>
      <c r="H71" s="52"/>
      <c r="I71" s="52"/>
      <c r="J71" s="52"/>
      <c r="K71" s="53"/>
      <c r="L71" s="54"/>
    </row>
    <row r="72" spans="1:12" x14ac:dyDescent="0.25">
      <c r="A72" s="48"/>
      <c r="B72" s="43"/>
      <c r="C72" s="43"/>
      <c r="D72" s="67"/>
      <c r="E72" s="50"/>
      <c r="F72" s="51"/>
      <c r="G72" s="52"/>
      <c r="H72" s="52"/>
      <c r="I72" s="52"/>
      <c r="J72" s="52"/>
      <c r="K72" s="53"/>
      <c r="L72" s="54"/>
    </row>
    <row r="73" spans="1:12" x14ac:dyDescent="0.25">
      <c r="A73" s="48"/>
      <c r="B73" s="43"/>
      <c r="C73" s="43"/>
      <c r="D73" s="67"/>
      <c r="E73" s="50"/>
      <c r="F73" s="51"/>
      <c r="G73" s="52"/>
      <c r="H73" s="52"/>
      <c r="I73" s="52"/>
      <c r="J73" s="52"/>
      <c r="K73" s="53"/>
      <c r="L73" s="54"/>
    </row>
    <row r="74" spans="1:12" x14ac:dyDescent="0.25">
      <c r="A74" s="48"/>
      <c r="B74" s="43"/>
      <c r="C74" s="43"/>
      <c r="D74" s="67"/>
      <c r="E74" s="50"/>
      <c r="F74" s="51"/>
      <c r="G74" s="52"/>
      <c r="H74" s="52"/>
      <c r="I74" s="52"/>
      <c r="J74" s="52"/>
      <c r="K74" s="53"/>
      <c r="L74" s="54"/>
    </row>
    <row r="75" spans="1:12" x14ac:dyDescent="0.25">
      <c r="A75" s="48"/>
      <c r="B75" s="43"/>
      <c r="C75" s="43"/>
      <c r="D75" s="67"/>
      <c r="E75" s="50"/>
      <c r="F75" s="51"/>
      <c r="G75" s="52"/>
      <c r="H75" s="52"/>
      <c r="I75" s="52"/>
      <c r="J75" s="52"/>
      <c r="K75" s="53"/>
      <c r="L75" s="54"/>
    </row>
    <row r="76" spans="1:12" x14ac:dyDescent="0.25">
      <c r="A76" s="48"/>
      <c r="B76" s="43"/>
      <c r="C76" s="43"/>
      <c r="D76" s="67"/>
      <c r="E76" s="50"/>
      <c r="F76" s="51"/>
      <c r="G76" s="52"/>
      <c r="H76" s="52"/>
      <c r="I76" s="52"/>
      <c r="J76" s="52"/>
      <c r="K76" s="53"/>
      <c r="L76" s="54"/>
    </row>
    <row r="77" spans="1:12" x14ac:dyDescent="0.25">
      <c r="A77" s="48"/>
      <c r="B77" s="43"/>
      <c r="C77" s="43"/>
      <c r="D77" s="67"/>
      <c r="E77" s="50"/>
      <c r="F77" s="51"/>
      <c r="G77" s="52"/>
      <c r="H77" s="52"/>
      <c r="I77" s="52"/>
      <c r="J77" s="52"/>
      <c r="K77" s="53"/>
      <c r="L77" s="54"/>
    </row>
    <row r="78" spans="1:12" x14ac:dyDescent="0.25">
      <c r="A78" s="48"/>
      <c r="B78" s="43"/>
      <c r="C78" s="43"/>
      <c r="D78" s="67"/>
      <c r="E78" s="50"/>
      <c r="F78" s="51"/>
      <c r="G78" s="52"/>
      <c r="H78" s="52"/>
      <c r="I78" s="52"/>
      <c r="J78" s="52"/>
      <c r="K78" s="53"/>
      <c r="L78" s="54"/>
    </row>
    <row r="79" spans="1:12" x14ac:dyDescent="0.25">
      <c r="A79" s="48"/>
      <c r="B79" s="43"/>
      <c r="C79" s="43"/>
      <c r="D79" s="67"/>
      <c r="E79" s="50"/>
      <c r="F79" s="51"/>
      <c r="G79" s="52"/>
      <c r="H79" s="52"/>
      <c r="I79" s="52"/>
      <c r="J79" s="52"/>
      <c r="K79" s="53"/>
      <c r="L79" s="54"/>
    </row>
    <row r="81" spans="1:12" s="64" customFormat="1" x14ac:dyDescent="0.25">
      <c r="A81" s="48"/>
      <c r="B81" s="43"/>
      <c r="C81" s="43"/>
      <c r="D81" s="67"/>
      <c r="E81" s="50"/>
      <c r="F81" s="51"/>
      <c r="G81" s="52"/>
      <c r="H81" s="52"/>
      <c r="I81" s="52"/>
      <c r="J81" s="52"/>
      <c r="K81" s="53"/>
      <c r="L81" s="54"/>
    </row>
    <row r="82" spans="1:12" s="64" customFormat="1" x14ac:dyDescent="0.25">
      <c r="A82" s="48"/>
      <c r="B82" s="43"/>
      <c r="C82" s="43"/>
      <c r="D82" s="67"/>
      <c r="E82" s="50"/>
      <c r="F82" s="51"/>
      <c r="G82" s="52"/>
      <c r="H82" s="52"/>
      <c r="I82" s="52"/>
      <c r="J82" s="52"/>
      <c r="K82" s="53"/>
      <c r="L82" s="54"/>
    </row>
    <row r="83" spans="1:12" s="64" customFormat="1" x14ac:dyDescent="0.25">
      <c r="A83" s="48"/>
      <c r="B83" s="43"/>
      <c r="C83" s="43"/>
      <c r="D83" s="67"/>
      <c r="E83" s="50"/>
      <c r="F83" s="51"/>
      <c r="G83" s="52"/>
      <c r="H83" s="52"/>
      <c r="I83" s="52"/>
      <c r="J83" s="52"/>
      <c r="K83" s="53"/>
      <c r="L83" s="54"/>
    </row>
    <row r="84" spans="1:12" s="64" customFormat="1" x14ac:dyDescent="0.25">
      <c r="A84" s="48"/>
      <c r="B84" s="43"/>
      <c r="C84" s="43"/>
      <c r="D84" s="67"/>
      <c r="E84" s="50"/>
      <c r="F84" s="51"/>
      <c r="G84" s="52"/>
      <c r="H84" s="52"/>
      <c r="I84" s="52"/>
      <c r="J84" s="52"/>
      <c r="K84" s="53"/>
      <c r="L84" s="54"/>
    </row>
    <row r="85" spans="1:12" s="64" customFormat="1" x14ac:dyDescent="0.25">
      <c r="A85" s="48"/>
      <c r="B85" s="43"/>
      <c r="C85" s="43"/>
      <c r="D85" s="67"/>
      <c r="E85" s="50"/>
      <c r="F85" s="51"/>
      <c r="G85" s="52"/>
      <c r="H85" s="52"/>
      <c r="I85" s="52"/>
      <c r="J85" s="52"/>
      <c r="K85" s="53"/>
      <c r="L85" s="54"/>
    </row>
    <row r="86" spans="1:12" s="64" customFormat="1" x14ac:dyDescent="0.25">
      <c r="A86" s="48"/>
      <c r="B86" s="43"/>
      <c r="C86" s="43"/>
      <c r="D86" s="67"/>
      <c r="E86" s="50"/>
      <c r="F86" s="51"/>
      <c r="G86" s="52"/>
      <c r="H86" s="52"/>
      <c r="I86" s="52"/>
      <c r="J86" s="52"/>
      <c r="K86" s="53"/>
      <c r="L86" s="54"/>
    </row>
    <row r="87" spans="1:12" s="64" customFormat="1" x14ac:dyDescent="0.25">
      <c r="A87" s="48"/>
      <c r="B87" s="43"/>
      <c r="C87" s="43"/>
      <c r="D87" s="67"/>
      <c r="E87" s="50"/>
      <c r="F87" s="51"/>
      <c r="G87" s="52"/>
      <c r="H87" s="52"/>
      <c r="I87" s="52"/>
      <c r="J87" s="52"/>
      <c r="K87" s="53"/>
      <c r="L87" s="54"/>
    </row>
    <row r="88" spans="1:12" s="64" customFormat="1" x14ac:dyDescent="0.25">
      <c r="A88" s="48"/>
      <c r="B88" s="43"/>
      <c r="C88" s="43"/>
      <c r="D88" s="67"/>
      <c r="E88" s="50"/>
      <c r="F88" s="51"/>
      <c r="G88" s="52"/>
      <c r="H88" s="52"/>
      <c r="I88" s="52"/>
      <c r="J88" s="52"/>
      <c r="K88" s="53"/>
      <c r="L88" s="54"/>
    </row>
    <row r="89" spans="1:12" s="64" customFormat="1" x14ac:dyDescent="0.25">
      <c r="A89" s="48"/>
      <c r="B89" s="43"/>
      <c r="C89" s="43"/>
      <c r="D89" s="67"/>
      <c r="E89" s="50"/>
      <c r="F89" s="51"/>
      <c r="G89" s="52"/>
      <c r="H89" s="52"/>
      <c r="I89" s="52"/>
      <c r="J89" s="52"/>
      <c r="K89" s="53"/>
      <c r="L89" s="54"/>
    </row>
    <row r="90" spans="1:12" s="64" customFormat="1" x14ac:dyDescent="0.25">
      <c r="A90" s="48"/>
      <c r="B90" s="43"/>
      <c r="C90" s="43"/>
      <c r="D90" s="67"/>
      <c r="E90" s="50"/>
      <c r="F90" s="51"/>
      <c r="G90" s="52"/>
      <c r="H90" s="52"/>
      <c r="I90" s="52"/>
      <c r="J90" s="52"/>
      <c r="K90" s="53"/>
      <c r="L90" s="54"/>
    </row>
    <row r="91" spans="1:12" s="64" customFormat="1" x14ac:dyDescent="0.25">
      <c r="A91" s="48"/>
      <c r="B91" s="43"/>
      <c r="C91" s="43"/>
      <c r="D91" s="67"/>
      <c r="E91" s="50"/>
      <c r="F91" s="51"/>
      <c r="G91" s="52"/>
      <c r="H91" s="52"/>
      <c r="I91" s="52"/>
      <c r="J91" s="52"/>
      <c r="K91" s="53"/>
      <c r="L91" s="54"/>
    </row>
    <row r="92" spans="1:12" s="64" customFormat="1" x14ac:dyDescent="0.25">
      <c r="A92" s="48"/>
      <c r="B92" s="43"/>
      <c r="C92" s="43"/>
      <c r="D92" s="67"/>
      <c r="E92" s="50"/>
      <c r="F92" s="51"/>
      <c r="G92" s="52"/>
      <c r="H92" s="52"/>
      <c r="I92" s="52"/>
      <c r="J92" s="52"/>
      <c r="K92" s="53"/>
      <c r="L92" s="54"/>
    </row>
    <row r="93" spans="1:12" s="64" customFormat="1" x14ac:dyDescent="0.25">
      <c r="A93" s="48"/>
      <c r="B93" s="43"/>
      <c r="C93" s="43"/>
      <c r="D93" s="67"/>
      <c r="E93" s="50"/>
      <c r="F93" s="51"/>
      <c r="G93" s="52"/>
      <c r="H93" s="52"/>
      <c r="I93" s="52"/>
      <c r="J93" s="52"/>
      <c r="K93" s="53"/>
      <c r="L93" s="54"/>
    </row>
    <row r="94" spans="1:12" s="64" customFormat="1" x14ac:dyDescent="0.25">
      <c r="A94" s="48"/>
      <c r="B94" s="43"/>
      <c r="C94" s="43"/>
      <c r="D94" s="67"/>
      <c r="E94" s="50"/>
      <c r="F94" s="51"/>
      <c r="G94" s="52"/>
      <c r="H94" s="52"/>
      <c r="I94" s="52"/>
      <c r="J94" s="52"/>
      <c r="K94" s="53"/>
      <c r="L94" s="54"/>
    </row>
    <row r="95" spans="1:12" s="64" customFormat="1" x14ac:dyDescent="0.25">
      <c r="A95" s="48"/>
      <c r="B95" s="43"/>
      <c r="C95" s="43"/>
      <c r="D95" s="67"/>
      <c r="E95" s="50"/>
      <c r="F95" s="51"/>
      <c r="G95" s="52"/>
      <c r="H95" s="52"/>
      <c r="I95" s="52"/>
      <c r="J95" s="52"/>
      <c r="K95" s="53"/>
      <c r="L95" s="54"/>
    </row>
    <row r="96" spans="1:12" s="64" customFormat="1" x14ac:dyDescent="0.25">
      <c r="A96" s="48"/>
      <c r="B96" s="43"/>
      <c r="C96" s="43"/>
      <c r="D96" s="67"/>
      <c r="E96" s="50"/>
      <c r="F96" s="51"/>
      <c r="G96" s="52"/>
      <c r="H96" s="52"/>
      <c r="I96" s="52"/>
      <c r="J96" s="52"/>
      <c r="K96" s="53"/>
      <c r="L96" s="54"/>
    </row>
    <row r="97" spans="1:12" s="64" customFormat="1" x14ac:dyDescent="0.25">
      <c r="A97" s="48"/>
      <c r="B97" s="43"/>
      <c r="C97" s="43"/>
      <c r="D97" s="67"/>
      <c r="E97" s="50"/>
      <c r="F97" s="51"/>
      <c r="G97" s="52"/>
      <c r="H97" s="52"/>
      <c r="I97" s="52"/>
      <c r="J97" s="52"/>
      <c r="K97" s="53"/>
      <c r="L97" s="54"/>
    </row>
    <row r="98" spans="1:12" s="64" customFormat="1" x14ac:dyDescent="0.25">
      <c r="A98" s="48"/>
      <c r="B98" s="43"/>
      <c r="C98" s="43"/>
      <c r="D98" s="67"/>
      <c r="E98" s="50"/>
      <c r="F98" s="51"/>
      <c r="G98" s="52"/>
      <c r="H98" s="52"/>
      <c r="I98" s="52"/>
      <c r="J98" s="52"/>
      <c r="K98" s="53"/>
      <c r="L98" s="54"/>
    </row>
    <row r="99" spans="1:12" x14ac:dyDescent="0.25">
      <c r="A99" s="56"/>
      <c r="B99" s="57"/>
      <c r="C99" s="57"/>
      <c r="D99" s="69"/>
      <c r="E99" s="59"/>
      <c r="F99" s="60"/>
      <c r="G99" s="61"/>
      <c r="H99" s="61"/>
      <c r="I99" s="61"/>
      <c r="J99" s="61"/>
      <c r="K99" s="62"/>
      <c r="L99" s="63"/>
    </row>
    <row r="100" spans="1:12" s="64" customFormat="1" x14ac:dyDescent="0.25">
      <c r="B100" s="70"/>
      <c r="D100" s="71"/>
      <c r="E100" s="44"/>
      <c r="F100" s="72"/>
    </row>
    <row r="101" spans="1:12" x14ac:dyDescent="0.25">
      <c r="A101" s="133" t="str">
        <f>"Total Invoices: "&amp;SUBTOTAL(3,tblData43[Number])</f>
        <v>Total Invoices: 0</v>
      </c>
      <c r="B101" s="133"/>
      <c r="C101" s="133"/>
      <c r="D101" s="4"/>
      <c r="E101" s="134">
        <f>SUBTOTAL(109,tblData43[Amount])</f>
        <v>0</v>
      </c>
      <c r="F101" s="135"/>
      <c r="G101" s="136">
        <f>SUBTOTAL(109,tblData43[0-30 Days])</f>
        <v>0</v>
      </c>
      <c r="H101" s="136">
        <f>SUBTOTAL(109,tblData43[30-60 Days])</f>
        <v>0</v>
      </c>
      <c r="I101" s="136">
        <f>SUBTOTAL(109,tblData43[60-90 Days])</f>
        <v>0</v>
      </c>
      <c r="J101" s="136">
        <f>SUBTOTAL(109,tblData43[&gt;90 Days])</f>
        <v>0</v>
      </c>
      <c r="K101" s="136"/>
      <c r="L101" s="137"/>
    </row>
  </sheetData>
  <conditionalFormatting sqref="F13:F79 F81:F99">
    <cfRule type="expression" dxfId="111" priority="1">
      <formula>$G13&lt;45</formula>
    </cfRule>
    <cfRule type="colorScale" priority="2">
      <colorScale>
        <cfvo type="num" val="0"/>
        <cfvo type="num" val="61"/>
        <cfvo type="num" val="91"/>
        <color theme="4"/>
        <color theme="5" tint="0.79998168889431442"/>
        <color theme="5"/>
      </colorScale>
    </cfRule>
  </conditionalFormatting>
  <pageMargins left="0.7" right="0.7" top="0.75" bottom="0.75" header="0.3" footer="0.3"/>
  <pageSetup orientation="portrait" r:id="rId1"/>
  <drawing r:id="rId2"/>
  <tableParts count="1">
    <tablePart r:id="rId3"/>
  </tableParts>
  <extLst>
    <ext xmlns:x14="http://schemas.microsoft.com/office/spreadsheetml/2009/9/main" uri="{05C60535-1F16-4fd2-B633-F4F36F0B64E0}">
      <x14:sparklineGroups xmlns:xm="http://schemas.microsoft.com/office/excel/2006/main">
        <x14:sparklineGroup displayEmptyCellsAs="gap" markers="1" minAxisType="group" maxAxisType="group">
          <x14:colorSeries rgb="FF0070C0"/>
          <x14:colorNegative rgb="FF000000"/>
          <x14:colorAxis rgb="FF000000"/>
          <x14:colorMarkers rgb="FF000000"/>
          <x14:colorFirst rgb="FF000000"/>
          <x14:colorLast rgb="FF000000"/>
          <x14:colorHigh rgb="FF000000"/>
          <x14:colorLow rgb="FF000000"/>
          <x14:sparklines>
            <x14:sparkline>
              <xm:f>OCT!G13:J13</xm:f>
              <xm:sqref>L13</xm:sqref>
            </x14:sparkline>
            <x14:sparkline>
              <xm:f>OCT!G14:J14</xm:f>
              <xm:sqref>L14</xm:sqref>
            </x14:sparkline>
            <x14:sparkline>
              <xm:f>OCT!G15:J15</xm:f>
              <xm:sqref>L15</xm:sqref>
            </x14:sparkline>
            <x14:sparkline>
              <xm:f>OCT!G16:J16</xm:f>
              <xm:sqref>L16</xm:sqref>
            </x14:sparkline>
            <x14:sparkline>
              <xm:f>OCT!G17:J17</xm:f>
              <xm:sqref>L17</xm:sqref>
            </x14:sparkline>
            <x14:sparkline>
              <xm:f>OCT!G18:J18</xm:f>
              <xm:sqref>L18</xm:sqref>
            </x14:sparkline>
            <x14:sparkline>
              <xm:f>OCT!G19:J19</xm:f>
              <xm:sqref>L19</xm:sqref>
            </x14:sparkline>
            <x14:sparkline>
              <xm:f>OCT!G20:J20</xm:f>
              <xm:sqref>L20</xm:sqref>
            </x14:sparkline>
            <x14:sparkline>
              <xm:f>OCT!G21:J21</xm:f>
              <xm:sqref>L21</xm:sqref>
            </x14:sparkline>
            <x14:sparkline>
              <xm:f>OCT!G22:J22</xm:f>
              <xm:sqref>L22</xm:sqref>
            </x14:sparkline>
            <x14:sparkline>
              <xm:f>OCT!G23:J23</xm:f>
              <xm:sqref>L23</xm:sqref>
            </x14:sparkline>
            <x14:sparkline>
              <xm:f>OCT!G24:J24</xm:f>
              <xm:sqref>L24</xm:sqref>
            </x14:sparkline>
            <x14:sparkline>
              <xm:f>OCT!G25:J25</xm:f>
              <xm:sqref>L25</xm:sqref>
            </x14:sparkline>
            <x14:sparkline>
              <xm:f>OCT!G26:J26</xm:f>
              <xm:sqref>L26</xm:sqref>
            </x14:sparkline>
            <x14:sparkline>
              <xm:f>OCT!G27:J27</xm:f>
              <xm:sqref>L27</xm:sqref>
            </x14:sparkline>
            <x14:sparkline>
              <xm:f>OCT!G28:J28</xm:f>
              <xm:sqref>L28</xm:sqref>
            </x14:sparkline>
            <x14:sparkline>
              <xm:f>OCT!G29:J29</xm:f>
              <xm:sqref>L29</xm:sqref>
            </x14:sparkline>
            <x14:sparkline>
              <xm:f>OCT!G30:J30</xm:f>
              <xm:sqref>L30</xm:sqref>
            </x14:sparkline>
            <x14:sparkline>
              <xm:f>OCT!G31:J31</xm:f>
              <xm:sqref>L31</xm:sqref>
            </x14:sparkline>
            <x14:sparkline>
              <xm:f>OCT!G32:J32</xm:f>
              <xm:sqref>L32</xm:sqref>
            </x14:sparkline>
            <x14:sparkline>
              <xm:f>OCT!G33:J33</xm:f>
              <xm:sqref>L33</xm:sqref>
            </x14:sparkline>
            <x14:sparkline>
              <xm:f>OCT!G34:J34</xm:f>
              <xm:sqref>L34</xm:sqref>
            </x14:sparkline>
            <x14:sparkline>
              <xm:f>OCT!G35:J35</xm:f>
              <xm:sqref>L35</xm:sqref>
            </x14:sparkline>
            <x14:sparkline>
              <xm:f>OCT!G36:J36</xm:f>
              <xm:sqref>L36</xm:sqref>
            </x14:sparkline>
            <x14:sparkline>
              <xm:f>OCT!G37:J37</xm:f>
              <xm:sqref>L37</xm:sqref>
            </x14:sparkline>
            <x14:sparkline>
              <xm:f>OCT!G38:J38</xm:f>
              <xm:sqref>L38</xm:sqref>
            </x14:sparkline>
            <x14:sparkline>
              <xm:f>OCT!G39:J39</xm:f>
              <xm:sqref>L39</xm:sqref>
            </x14:sparkline>
            <x14:sparkline>
              <xm:f>OCT!G40:J40</xm:f>
              <xm:sqref>L40</xm:sqref>
            </x14:sparkline>
            <x14:sparkline>
              <xm:f>OCT!G41:J41</xm:f>
              <xm:sqref>L41</xm:sqref>
            </x14:sparkline>
            <x14:sparkline>
              <xm:f>OCT!G42:J42</xm:f>
              <xm:sqref>L42</xm:sqref>
            </x14:sparkline>
            <x14:sparkline>
              <xm:f>OCT!G43:J43</xm:f>
              <xm:sqref>L43</xm:sqref>
            </x14:sparkline>
            <x14:sparkline>
              <xm:f>OCT!G44:J44</xm:f>
              <xm:sqref>L44</xm:sqref>
            </x14:sparkline>
            <x14:sparkline>
              <xm:f>OCT!G45:J45</xm:f>
              <xm:sqref>L45</xm:sqref>
            </x14:sparkline>
            <x14:sparkline>
              <xm:f>OCT!G46:J46</xm:f>
              <xm:sqref>L46</xm:sqref>
            </x14:sparkline>
            <x14:sparkline>
              <xm:f>OCT!G47:J47</xm:f>
              <xm:sqref>L47</xm:sqref>
            </x14:sparkline>
            <x14:sparkline>
              <xm:f>OCT!G48:J48</xm:f>
              <xm:sqref>L48</xm:sqref>
            </x14:sparkline>
            <x14:sparkline>
              <xm:f>OCT!G49:J49</xm:f>
              <xm:sqref>L49</xm:sqref>
            </x14:sparkline>
            <x14:sparkline>
              <xm:f>OCT!G50:J50</xm:f>
              <xm:sqref>L50</xm:sqref>
            </x14:sparkline>
            <x14:sparkline>
              <xm:f>OCT!G51:J51</xm:f>
              <xm:sqref>L51</xm:sqref>
            </x14:sparkline>
            <x14:sparkline>
              <xm:f>OCT!G52:J52</xm:f>
              <xm:sqref>L52</xm:sqref>
            </x14:sparkline>
            <x14:sparkline>
              <xm:f>OCT!G53:J53</xm:f>
              <xm:sqref>L53</xm:sqref>
            </x14:sparkline>
            <x14:sparkline>
              <xm:f>OCT!G54:J54</xm:f>
              <xm:sqref>L54</xm:sqref>
            </x14:sparkline>
            <x14:sparkline>
              <xm:f>OCT!G55:J55</xm:f>
              <xm:sqref>L55</xm:sqref>
            </x14:sparkline>
            <x14:sparkline>
              <xm:f>OCT!G56:J56</xm:f>
              <xm:sqref>L56</xm:sqref>
            </x14:sparkline>
            <x14:sparkline>
              <xm:f>OCT!G57:J57</xm:f>
              <xm:sqref>L57</xm:sqref>
            </x14:sparkline>
            <x14:sparkline>
              <xm:f>OCT!G58:J58</xm:f>
              <xm:sqref>L58</xm:sqref>
            </x14:sparkline>
            <x14:sparkline>
              <xm:f>OCT!G59:J59</xm:f>
              <xm:sqref>L59</xm:sqref>
            </x14:sparkline>
            <x14:sparkline>
              <xm:f>OCT!G60:J60</xm:f>
              <xm:sqref>L60</xm:sqref>
            </x14:sparkline>
            <x14:sparkline>
              <xm:f>OCT!G61:J61</xm:f>
              <xm:sqref>L61</xm:sqref>
            </x14:sparkline>
            <x14:sparkline>
              <xm:f>OCT!G62:J62</xm:f>
              <xm:sqref>L62</xm:sqref>
            </x14:sparkline>
            <x14:sparkline>
              <xm:f>OCT!G63:J63</xm:f>
              <xm:sqref>L63</xm:sqref>
            </x14:sparkline>
            <x14:sparkline>
              <xm:f>OCT!G64:J64</xm:f>
              <xm:sqref>L64</xm:sqref>
            </x14:sparkline>
            <x14:sparkline>
              <xm:f>OCT!G65:J65</xm:f>
              <xm:sqref>L65</xm:sqref>
            </x14:sparkline>
            <x14:sparkline>
              <xm:f>OCT!G66:J66</xm:f>
              <xm:sqref>L66</xm:sqref>
            </x14:sparkline>
            <x14:sparkline>
              <xm:f>OCT!G67:J67</xm:f>
              <xm:sqref>L67</xm:sqref>
            </x14:sparkline>
            <x14:sparkline>
              <xm:f>OCT!G68:J68</xm:f>
              <xm:sqref>L68</xm:sqref>
            </x14:sparkline>
            <x14:sparkline>
              <xm:f>OCT!G69:J69</xm:f>
              <xm:sqref>L69</xm:sqref>
            </x14:sparkline>
            <x14:sparkline>
              <xm:f>OCT!G70:J70</xm:f>
              <xm:sqref>L70</xm:sqref>
            </x14:sparkline>
            <x14:sparkline>
              <xm:f>OCT!G71:J71</xm:f>
              <xm:sqref>L71</xm:sqref>
            </x14:sparkline>
            <x14:sparkline>
              <xm:f>OCT!G72:J72</xm:f>
              <xm:sqref>L72</xm:sqref>
            </x14:sparkline>
            <x14:sparkline>
              <xm:f>OCT!G73:J73</xm:f>
              <xm:sqref>L73</xm:sqref>
            </x14:sparkline>
            <x14:sparkline>
              <xm:f>OCT!G74:J74</xm:f>
              <xm:sqref>L74</xm:sqref>
            </x14:sparkline>
            <x14:sparkline>
              <xm:f>OCT!G75:J75</xm:f>
              <xm:sqref>L75</xm:sqref>
            </x14:sparkline>
            <x14:sparkline>
              <xm:f>OCT!G76:J76</xm:f>
              <xm:sqref>L76</xm:sqref>
            </x14:sparkline>
            <x14:sparkline>
              <xm:f>OCT!G77:J77</xm:f>
              <xm:sqref>L77</xm:sqref>
            </x14:sparkline>
            <x14:sparkline>
              <xm:f>OCT!G78:J78</xm:f>
              <xm:sqref>L78</xm:sqref>
            </x14:sparkline>
            <x14:sparkline>
              <xm:f>OCT!G79:J79</xm:f>
              <xm:sqref>L79</xm:sqref>
            </x14:sparkline>
            <x14:sparkline>
              <xm:f>OCT!G99:J99</xm:f>
              <xm:sqref>L99</xm:sqref>
            </x14:sparkline>
            <x14:sparkline>
              <xm:f>OCT!G81:J81</xm:f>
              <xm:sqref>L81</xm:sqref>
            </x14:sparkline>
            <x14:sparkline>
              <xm:f>OCT!G82:J82</xm:f>
              <xm:sqref>L82</xm:sqref>
            </x14:sparkline>
            <x14:sparkline>
              <xm:f>OCT!G83:J83</xm:f>
              <xm:sqref>L83</xm:sqref>
            </x14:sparkline>
            <x14:sparkline>
              <xm:f>OCT!G84:J84</xm:f>
              <xm:sqref>L84</xm:sqref>
            </x14:sparkline>
            <x14:sparkline>
              <xm:f>OCT!G85:J85</xm:f>
              <xm:sqref>L85</xm:sqref>
            </x14:sparkline>
            <x14:sparkline>
              <xm:f>OCT!G86:J86</xm:f>
              <xm:sqref>L86</xm:sqref>
            </x14:sparkline>
            <x14:sparkline>
              <xm:f>OCT!G87:J87</xm:f>
              <xm:sqref>L87</xm:sqref>
            </x14:sparkline>
            <x14:sparkline>
              <xm:f>OCT!G88:J88</xm:f>
              <xm:sqref>L88</xm:sqref>
            </x14:sparkline>
            <x14:sparkline>
              <xm:f>OCT!G89:J89</xm:f>
              <xm:sqref>L89</xm:sqref>
            </x14:sparkline>
            <x14:sparkline>
              <xm:f>OCT!G90:J90</xm:f>
              <xm:sqref>L90</xm:sqref>
            </x14:sparkline>
            <x14:sparkline>
              <xm:f>OCT!G91:J91</xm:f>
              <xm:sqref>L91</xm:sqref>
            </x14:sparkline>
            <x14:sparkline>
              <xm:f>OCT!G92:J92</xm:f>
              <xm:sqref>L92</xm:sqref>
            </x14:sparkline>
            <x14:sparkline>
              <xm:f>OCT!G93:J93</xm:f>
              <xm:sqref>L93</xm:sqref>
            </x14:sparkline>
            <x14:sparkline>
              <xm:f>OCT!G94:J94</xm:f>
              <xm:sqref>L94</xm:sqref>
            </x14:sparkline>
            <x14:sparkline>
              <xm:f>OCT!G95:J95</xm:f>
              <xm:sqref>L95</xm:sqref>
            </x14:sparkline>
            <x14:sparkline>
              <xm:f>OCT!G96:J96</xm:f>
              <xm:sqref>L96</xm:sqref>
            </x14:sparkline>
            <x14:sparkline>
              <xm:f>OCT!G97:J97</xm:f>
              <xm:sqref>L97</xm:sqref>
            </x14:sparkline>
            <x14:sparkline>
              <xm:f>OCT!G98:J98</xm:f>
              <xm:sqref>L98</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9"/>
  <sheetViews>
    <sheetView workbookViewId="0">
      <pane ySplit="11" topLeftCell="A107" activePane="bottomLeft" state="frozen"/>
      <selection pane="bottomLeft" activeCell="A13" sqref="A13:L108"/>
    </sheetView>
  </sheetViews>
  <sheetFormatPr defaultRowHeight="15" x14ac:dyDescent="0.25"/>
  <cols>
    <col min="1" max="1" width="13.42578125" customWidth="1"/>
    <col min="2" max="2" width="15.28515625" style="25" customWidth="1"/>
    <col min="3" max="3" width="16.42578125" customWidth="1"/>
    <col min="4" max="4" width="25.85546875" style="36" customWidth="1"/>
    <col min="5" max="5" width="16.7109375" style="30" customWidth="1"/>
    <col min="6" max="6" width="19.140625" style="33" customWidth="1"/>
    <col min="7" max="7" width="12" customWidth="1"/>
    <col min="8" max="8" width="13.140625" customWidth="1"/>
    <col min="9" max="9" width="13.42578125" customWidth="1"/>
    <col min="10" max="10" width="15.7109375" customWidth="1"/>
    <col min="11" max="11" width="10.28515625" customWidth="1"/>
  </cols>
  <sheetData>
    <row r="1" spans="1:12" ht="18.75" x14ac:dyDescent="0.25">
      <c r="A1" s="32" t="s">
        <v>385</v>
      </c>
    </row>
    <row r="2" spans="1:12" ht="45" x14ac:dyDescent="0.25">
      <c r="A2" s="21" t="s">
        <v>1</v>
      </c>
    </row>
    <row r="11" spans="1:12" s="23" customFormat="1" x14ac:dyDescent="0.25">
      <c r="A11" s="23" t="s">
        <v>2</v>
      </c>
      <c r="B11" s="26" t="s">
        <v>3</v>
      </c>
      <c r="C11" s="23" t="s">
        <v>4</v>
      </c>
      <c r="D11" s="38" t="s">
        <v>5</v>
      </c>
      <c r="E11" s="29" t="s">
        <v>378</v>
      </c>
      <c r="F11" s="34" t="s">
        <v>7</v>
      </c>
      <c r="G11" s="23" t="s">
        <v>8</v>
      </c>
      <c r="H11" s="23" t="s">
        <v>9</v>
      </c>
      <c r="I11" s="23" t="s">
        <v>10</v>
      </c>
      <c r="J11" s="23" t="s">
        <v>11</v>
      </c>
      <c r="K11" s="23" t="s">
        <v>6</v>
      </c>
    </row>
    <row r="12" spans="1:12" x14ac:dyDescent="0.25">
      <c r="A12" s="2" t="s">
        <v>13</v>
      </c>
      <c r="B12" s="20" t="s">
        <v>14</v>
      </c>
      <c r="C12" s="2" t="s">
        <v>15</v>
      </c>
      <c r="D12" s="2" t="s">
        <v>16</v>
      </c>
      <c r="E12" s="27" t="s">
        <v>379</v>
      </c>
      <c r="F12" s="35" t="s">
        <v>18</v>
      </c>
      <c r="G12" s="2" t="s">
        <v>19</v>
      </c>
      <c r="H12" s="2" t="s">
        <v>20</v>
      </c>
      <c r="I12" s="2" t="s">
        <v>21</v>
      </c>
      <c r="J12" s="2" t="s">
        <v>22</v>
      </c>
      <c r="K12" s="2" t="s">
        <v>17</v>
      </c>
      <c r="L12" s="3" t="s">
        <v>23</v>
      </c>
    </row>
    <row r="13" spans="1:12" s="64" customFormat="1" x14ac:dyDescent="0.25">
      <c r="A13" s="42"/>
      <c r="B13" s="43"/>
      <c r="C13" s="42"/>
      <c r="D13" s="55"/>
      <c r="E13" s="44"/>
      <c r="F13" s="45"/>
      <c r="G13" s="42"/>
      <c r="H13" s="42"/>
      <c r="I13" s="42"/>
      <c r="J13" s="42"/>
      <c r="K13" s="42"/>
      <c r="L13" s="46"/>
    </row>
    <row r="14" spans="1:12" s="64" customFormat="1" x14ac:dyDescent="0.25">
      <c r="A14" s="42"/>
      <c r="B14" s="43"/>
      <c r="C14" s="42"/>
      <c r="D14" s="55"/>
      <c r="E14" s="44"/>
      <c r="F14" s="45"/>
      <c r="G14" s="42"/>
      <c r="H14" s="42"/>
      <c r="I14" s="42"/>
      <c r="J14" s="42"/>
      <c r="K14" s="42"/>
      <c r="L14" s="46"/>
    </row>
    <row r="15" spans="1:12" s="64" customFormat="1" x14ac:dyDescent="0.25">
      <c r="A15" s="42"/>
      <c r="B15" s="43"/>
      <c r="C15" s="42"/>
      <c r="D15" s="55"/>
      <c r="E15" s="44"/>
      <c r="F15" s="45"/>
      <c r="G15" s="42"/>
      <c r="H15" s="42"/>
      <c r="I15" s="42"/>
      <c r="J15" s="42"/>
      <c r="K15" s="42"/>
      <c r="L15" s="46"/>
    </row>
    <row r="16" spans="1:12" s="64" customFormat="1" x14ac:dyDescent="0.25">
      <c r="A16" s="42"/>
      <c r="B16" s="43"/>
      <c r="C16" s="42"/>
      <c r="D16" s="42"/>
      <c r="E16" s="44"/>
      <c r="F16" s="45"/>
      <c r="G16" s="42"/>
      <c r="H16" s="42"/>
      <c r="I16" s="42"/>
      <c r="J16" s="42"/>
      <c r="K16" s="42"/>
      <c r="L16" s="46"/>
    </row>
    <row r="17" spans="1:12" s="64" customFormat="1" x14ac:dyDescent="0.25">
      <c r="A17" s="42"/>
      <c r="B17" s="43"/>
      <c r="C17" s="42"/>
      <c r="D17" s="47"/>
      <c r="E17" s="44"/>
      <c r="F17" s="45"/>
      <c r="G17" s="42"/>
      <c r="H17" s="42"/>
      <c r="I17" s="42"/>
      <c r="J17" s="42"/>
      <c r="K17" s="42"/>
      <c r="L17" s="46"/>
    </row>
    <row r="18" spans="1:12" s="64" customFormat="1" x14ac:dyDescent="0.25">
      <c r="A18" s="42"/>
      <c r="B18" s="43"/>
      <c r="C18" s="42"/>
      <c r="D18" s="47"/>
      <c r="E18" s="44"/>
      <c r="F18" s="45"/>
      <c r="G18" s="42"/>
      <c r="H18" s="42"/>
      <c r="I18" s="42"/>
      <c r="J18" s="42"/>
      <c r="K18" s="42"/>
      <c r="L18" s="46"/>
    </row>
    <row r="19" spans="1:12" s="64" customFormat="1" x14ac:dyDescent="0.25">
      <c r="A19" s="42"/>
      <c r="B19" s="43"/>
      <c r="C19" s="42"/>
      <c r="D19" s="47"/>
      <c r="E19" s="44"/>
      <c r="F19" s="45"/>
      <c r="G19" s="42"/>
      <c r="H19" s="42"/>
      <c r="I19" s="42"/>
      <c r="J19" s="42"/>
      <c r="K19" s="42"/>
      <c r="L19" s="46"/>
    </row>
    <row r="20" spans="1:12" s="64" customFormat="1" x14ac:dyDescent="0.25">
      <c r="A20" s="42"/>
      <c r="B20" s="43"/>
      <c r="C20" s="42"/>
      <c r="D20" s="47"/>
      <c r="E20" s="44"/>
      <c r="F20" s="45"/>
      <c r="G20" s="42"/>
      <c r="H20" s="42"/>
      <c r="I20" s="42"/>
      <c r="J20" s="42"/>
      <c r="K20" s="42"/>
      <c r="L20" s="46"/>
    </row>
    <row r="21" spans="1:12" s="64" customFormat="1" x14ac:dyDescent="0.25">
      <c r="A21" s="42"/>
      <c r="B21" s="43"/>
      <c r="C21" s="42"/>
      <c r="D21" s="47"/>
      <c r="E21" s="44"/>
      <c r="F21" s="45"/>
      <c r="G21" s="42"/>
      <c r="H21" s="42"/>
      <c r="I21" s="42"/>
      <c r="J21" s="42"/>
      <c r="K21" s="42"/>
      <c r="L21" s="46"/>
    </row>
    <row r="22" spans="1:12" s="64" customFormat="1" x14ac:dyDescent="0.25">
      <c r="A22" s="42"/>
      <c r="B22" s="43"/>
      <c r="C22" s="42"/>
      <c r="D22" s="47"/>
      <c r="E22" s="44"/>
      <c r="F22" s="45"/>
      <c r="G22" s="42"/>
      <c r="H22" s="42"/>
      <c r="I22" s="42"/>
      <c r="J22" s="42"/>
      <c r="K22" s="42"/>
      <c r="L22" s="46"/>
    </row>
    <row r="23" spans="1:12" s="64" customFormat="1" x14ac:dyDescent="0.25">
      <c r="A23" s="42"/>
      <c r="B23" s="43"/>
      <c r="C23" s="42"/>
      <c r="D23" s="42"/>
      <c r="E23" s="44"/>
      <c r="F23" s="45"/>
      <c r="G23" s="42"/>
      <c r="H23" s="42"/>
      <c r="I23" s="42"/>
      <c r="J23" s="42"/>
      <c r="K23" s="42"/>
      <c r="L23" s="46"/>
    </row>
    <row r="24" spans="1:12" s="64" customFormat="1" x14ac:dyDescent="0.25">
      <c r="A24" s="42"/>
      <c r="B24" s="43"/>
      <c r="C24" s="42"/>
      <c r="D24" s="42"/>
      <c r="E24" s="44"/>
      <c r="F24" s="45"/>
      <c r="G24" s="42"/>
      <c r="H24" s="42"/>
      <c r="I24" s="42"/>
      <c r="J24" s="42"/>
      <c r="K24" s="42"/>
      <c r="L24" s="46"/>
    </row>
    <row r="25" spans="1:12" s="64" customFormat="1" x14ac:dyDescent="0.25">
      <c r="A25" s="42"/>
      <c r="B25" s="43"/>
      <c r="C25" s="42"/>
      <c r="D25" s="42"/>
      <c r="E25" s="44"/>
      <c r="F25" s="45"/>
      <c r="G25" s="42"/>
      <c r="H25" s="42"/>
      <c r="I25" s="42"/>
      <c r="J25" s="42"/>
      <c r="K25" s="42"/>
      <c r="L25" s="46"/>
    </row>
    <row r="26" spans="1:12" s="64" customFormat="1" x14ac:dyDescent="0.25">
      <c r="A26" s="42"/>
      <c r="B26" s="43"/>
      <c r="C26" s="42"/>
      <c r="D26" s="47"/>
      <c r="E26" s="44"/>
      <c r="F26" s="45"/>
      <c r="G26" s="42"/>
      <c r="H26" s="42"/>
      <c r="I26" s="42"/>
      <c r="J26" s="42"/>
      <c r="K26" s="42"/>
      <c r="L26" s="46"/>
    </row>
    <row r="27" spans="1:12" s="64" customFormat="1" x14ac:dyDescent="0.25">
      <c r="A27" s="42"/>
      <c r="B27" s="43"/>
      <c r="C27" s="42"/>
      <c r="D27" s="47"/>
      <c r="E27" s="44"/>
      <c r="F27" s="45"/>
      <c r="G27" s="42"/>
      <c r="H27" s="42"/>
      <c r="I27" s="42"/>
      <c r="J27" s="42"/>
      <c r="K27" s="42"/>
      <c r="L27" s="46"/>
    </row>
    <row r="28" spans="1:12" s="64" customFormat="1" x14ac:dyDescent="0.25">
      <c r="A28" s="42"/>
      <c r="B28" s="43"/>
      <c r="C28" s="42"/>
      <c r="D28" s="47"/>
      <c r="E28" s="44"/>
      <c r="F28" s="45"/>
      <c r="G28" s="42"/>
      <c r="H28" s="42"/>
      <c r="I28" s="42"/>
      <c r="J28" s="42"/>
      <c r="K28" s="42"/>
      <c r="L28" s="46"/>
    </row>
    <row r="29" spans="1:12" s="64" customFormat="1" x14ac:dyDescent="0.25">
      <c r="A29" s="42"/>
      <c r="B29" s="43"/>
      <c r="C29" s="42"/>
      <c r="D29" s="47"/>
      <c r="E29" s="44"/>
      <c r="F29" s="45"/>
      <c r="G29" s="42"/>
      <c r="H29" s="42"/>
      <c r="I29" s="42"/>
      <c r="J29" s="42"/>
      <c r="K29" s="42"/>
      <c r="L29" s="46"/>
    </row>
    <row r="30" spans="1:12" s="64" customFormat="1" x14ac:dyDescent="0.25">
      <c r="A30" s="42"/>
      <c r="B30" s="43"/>
      <c r="C30" s="42"/>
      <c r="D30" s="47"/>
      <c r="E30" s="44"/>
      <c r="F30" s="45"/>
      <c r="G30" s="42"/>
      <c r="H30" s="42"/>
      <c r="I30" s="42"/>
      <c r="J30" s="42"/>
      <c r="K30" s="42"/>
      <c r="L30" s="46"/>
    </row>
    <row r="31" spans="1:12" s="64" customFormat="1" x14ac:dyDescent="0.25">
      <c r="A31" s="42"/>
      <c r="B31" s="43"/>
      <c r="C31" s="42"/>
      <c r="D31" s="47"/>
      <c r="E31" s="44"/>
      <c r="F31" s="45"/>
      <c r="G31" s="42"/>
      <c r="H31" s="42"/>
      <c r="I31" s="42"/>
      <c r="J31" s="42"/>
      <c r="K31" s="42"/>
      <c r="L31" s="46"/>
    </row>
    <row r="32" spans="1:12" s="64" customFormat="1" x14ac:dyDescent="0.25">
      <c r="A32" s="42"/>
      <c r="B32" s="43"/>
      <c r="C32" s="42"/>
      <c r="D32" s="47"/>
      <c r="E32" s="44"/>
      <c r="F32" s="45"/>
      <c r="G32" s="42"/>
      <c r="H32" s="42"/>
      <c r="I32" s="42"/>
      <c r="J32" s="42"/>
      <c r="K32" s="42"/>
      <c r="L32" s="46"/>
    </row>
    <row r="33" spans="1:12" s="64" customFormat="1" x14ac:dyDescent="0.25">
      <c r="A33" s="42"/>
      <c r="B33" s="43"/>
      <c r="C33" s="42"/>
      <c r="D33" s="47"/>
      <c r="E33" s="44"/>
      <c r="F33" s="45"/>
      <c r="G33" s="42"/>
      <c r="H33" s="42"/>
      <c r="I33" s="42"/>
      <c r="J33" s="42"/>
      <c r="K33" s="42"/>
      <c r="L33" s="46"/>
    </row>
    <row r="34" spans="1:12" s="64" customFormat="1" x14ac:dyDescent="0.25">
      <c r="A34" s="42"/>
      <c r="B34" s="43"/>
      <c r="C34" s="42"/>
      <c r="D34" s="47"/>
      <c r="E34" s="44"/>
      <c r="F34" s="45"/>
      <c r="G34" s="42"/>
      <c r="H34" s="42"/>
      <c r="I34" s="42"/>
      <c r="J34" s="42"/>
      <c r="K34" s="42"/>
      <c r="L34" s="46"/>
    </row>
    <row r="35" spans="1:12" s="64" customFormat="1" x14ac:dyDescent="0.25">
      <c r="A35" s="42"/>
      <c r="B35" s="43"/>
      <c r="C35" s="42"/>
      <c r="D35" s="47"/>
      <c r="E35" s="44"/>
      <c r="F35" s="45"/>
      <c r="G35" s="42"/>
      <c r="H35" s="42"/>
      <c r="I35" s="42"/>
      <c r="J35" s="42"/>
      <c r="K35" s="42"/>
      <c r="L35" s="46"/>
    </row>
    <row r="36" spans="1:12" s="64" customFormat="1" x14ac:dyDescent="0.25">
      <c r="A36" s="42"/>
      <c r="B36" s="43"/>
      <c r="C36" s="42"/>
      <c r="D36" s="47"/>
      <c r="E36" s="44"/>
      <c r="F36" s="45"/>
      <c r="G36" s="42"/>
      <c r="H36" s="42"/>
      <c r="I36" s="42"/>
      <c r="J36" s="42"/>
      <c r="K36" s="42"/>
      <c r="L36" s="46"/>
    </row>
    <row r="37" spans="1:12" s="64" customFormat="1" x14ac:dyDescent="0.25">
      <c r="A37" s="42"/>
      <c r="B37" s="43"/>
      <c r="C37" s="42"/>
      <c r="D37" s="47"/>
      <c r="E37" s="44"/>
      <c r="F37" s="45"/>
      <c r="G37" s="42"/>
      <c r="H37" s="42"/>
      <c r="I37" s="42"/>
      <c r="J37" s="42"/>
      <c r="K37" s="42"/>
      <c r="L37" s="46"/>
    </row>
    <row r="38" spans="1:12" s="64" customFormat="1" x14ac:dyDescent="0.25">
      <c r="A38" s="42"/>
      <c r="B38" s="43"/>
      <c r="C38" s="42"/>
      <c r="D38" s="47"/>
      <c r="E38" s="44"/>
      <c r="F38" s="45"/>
      <c r="G38" s="42"/>
      <c r="H38" s="42"/>
      <c r="I38" s="42"/>
      <c r="J38" s="42"/>
      <c r="K38" s="42"/>
      <c r="L38" s="46"/>
    </row>
    <row r="39" spans="1:12" s="64" customFormat="1" x14ac:dyDescent="0.25">
      <c r="A39" s="42"/>
      <c r="B39" s="43"/>
      <c r="C39" s="42"/>
      <c r="D39" s="47"/>
      <c r="E39" s="44"/>
      <c r="F39" s="45"/>
      <c r="G39" s="42"/>
      <c r="H39" s="42"/>
      <c r="I39" s="42"/>
      <c r="J39" s="42"/>
      <c r="K39" s="42"/>
      <c r="L39" s="46"/>
    </row>
    <row r="40" spans="1:12" s="64" customFormat="1" x14ac:dyDescent="0.25">
      <c r="A40" s="42"/>
      <c r="B40" s="43"/>
      <c r="C40" s="42"/>
      <c r="D40" s="47"/>
      <c r="E40" s="44"/>
      <c r="F40" s="45"/>
      <c r="G40" s="42"/>
      <c r="H40" s="42"/>
      <c r="I40" s="42"/>
      <c r="J40" s="42"/>
      <c r="K40" s="42"/>
      <c r="L40" s="46"/>
    </row>
    <row r="41" spans="1:12" s="64" customFormat="1" x14ac:dyDescent="0.25">
      <c r="A41" s="42"/>
      <c r="B41" s="43"/>
      <c r="C41" s="42"/>
      <c r="D41" s="47"/>
      <c r="E41" s="44"/>
      <c r="F41" s="45"/>
      <c r="G41" s="42"/>
      <c r="H41" s="42"/>
      <c r="I41" s="42"/>
      <c r="J41" s="42"/>
      <c r="K41" s="42"/>
      <c r="L41" s="46"/>
    </row>
    <row r="42" spans="1:12" s="64" customFormat="1" x14ac:dyDescent="0.25">
      <c r="A42" s="42"/>
      <c r="B42" s="43"/>
      <c r="C42" s="42"/>
      <c r="D42" s="47"/>
      <c r="E42" s="44"/>
      <c r="F42" s="45"/>
      <c r="G42" s="42"/>
      <c r="H42" s="42"/>
      <c r="I42" s="42"/>
      <c r="J42" s="42"/>
      <c r="K42" s="42"/>
      <c r="L42" s="46"/>
    </row>
    <row r="43" spans="1:12" s="64" customFormat="1" x14ac:dyDescent="0.25">
      <c r="A43" s="42"/>
      <c r="B43" s="43"/>
      <c r="C43" s="42"/>
      <c r="D43" s="47"/>
      <c r="E43" s="44"/>
      <c r="F43" s="45"/>
      <c r="G43" s="42"/>
      <c r="H43" s="42"/>
      <c r="I43" s="42"/>
      <c r="J43" s="42"/>
      <c r="K43" s="42"/>
      <c r="L43" s="46"/>
    </row>
    <row r="44" spans="1:12" s="64" customFormat="1" x14ac:dyDescent="0.25">
      <c r="A44" s="42"/>
      <c r="B44" s="43"/>
      <c r="C44" s="42"/>
      <c r="D44" s="47"/>
      <c r="E44" s="44"/>
      <c r="F44" s="45"/>
      <c r="G44" s="42"/>
      <c r="H44" s="42"/>
      <c r="I44" s="42"/>
      <c r="J44" s="42"/>
      <c r="K44" s="42"/>
      <c r="L44" s="46"/>
    </row>
    <row r="45" spans="1:12" s="64" customFormat="1" x14ac:dyDescent="0.25">
      <c r="A45" s="42"/>
      <c r="B45" s="43"/>
      <c r="C45" s="42"/>
      <c r="D45" s="47"/>
      <c r="E45" s="44"/>
      <c r="F45" s="45"/>
      <c r="G45" s="42"/>
      <c r="H45" s="42"/>
      <c r="I45" s="42"/>
      <c r="J45" s="42"/>
      <c r="K45" s="42"/>
      <c r="L45" s="46"/>
    </row>
    <row r="46" spans="1:12" s="64" customFormat="1" x14ac:dyDescent="0.25">
      <c r="A46" s="42"/>
      <c r="B46" s="43"/>
      <c r="C46" s="42"/>
      <c r="D46" s="47"/>
      <c r="E46" s="44"/>
      <c r="F46" s="45"/>
      <c r="G46" s="42"/>
      <c r="H46" s="42"/>
      <c r="I46" s="42"/>
      <c r="J46" s="42"/>
      <c r="K46" s="42"/>
      <c r="L46" s="46"/>
    </row>
    <row r="47" spans="1:12" s="64" customFormat="1" x14ac:dyDescent="0.25">
      <c r="A47" s="42"/>
      <c r="B47" s="43"/>
      <c r="C47" s="42"/>
      <c r="D47" s="47"/>
      <c r="E47" s="44"/>
      <c r="F47" s="45"/>
      <c r="G47" s="42"/>
      <c r="H47" s="42"/>
      <c r="I47" s="42"/>
      <c r="J47" s="42"/>
      <c r="K47" s="42"/>
      <c r="L47" s="46"/>
    </row>
    <row r="48" spans="1:12" s="64" customFormat="1" x14ac:dyDescent="0.25">
      <c r="A48" s="42"/>
      <c r="B48" s="43"/>
      <c r="C48" s="42"/>
      <c r="D48" s="47"/>
      <c r="E48" s="44"/>
      <c r="F48" s="45"/>
      <c r="G48" s="42"/>
      <c r="H48" s="42"/>
      <c r="I48" s="42"/>
      <c r="J48" s="42"/>
      <c r="K48" s="42"/>
      <c r="L48" s="46"/>
    </row>
    <row r="49" spans="1:12" s="64" customFormat="1" x14ac:dyDescent="0.25">
      <c r="A49" s="42"/>
      <c r="B49" s="43"/>
      <c r="C49" s="42"/>
      <c r="D49" s="47"/>
      <c r="E49" s="44"/>
      <c r="F49" s="45"/>
      <c r="G49" s="42"/>
      <c r="H49" s="42"/>
      <c r="I49" s="42"/>
      <c r="J49" s="42"/>
      <c r="K49" s="42"/>
      <c r="L49" s="46"/>
    </row>
    <row r="50" spans="1:12" s="64" customFormat="1" x14ac:dyDescent="0.25">
      <c r="A50" s="42"/>
      <c r="B50" s="43"/>
      <c r="C50" s="42"/>
      <c r="D50" s="47"/>
      <c r="E50" s="44"/>
      <c r="F50" s="45"/>
      <c r="G50" s="42"/>
      <c r="H50" s="42"/>
      <c r="I50" s="42"/>
      <c r="J50" s="42"/>
      <c r="K50" s="42"/>
      <c r="L50" s="46"/>
    </row>
    <row r="51" spans="1:12" s="64" customFormat="1" x14ac:dyDescent="0.25">
      <c r="A51" s="42"/>
      <c r="B51" s="43"/>
      <c r="C51" s="42"/>
      <c r="D51" s="47"/>
      <c r="E51" s="44"/>
      <c r="F51" s="45"/>
      <c r="G51" s="42"/>
      <c r="H51" s="42"/>
      <c r="I51" s="42"/>
      <c r="J51" s="42"/>
      <c r="K51" s="42"/>
      <c r="L51" s="46"/>
    </row>
    <row r="52" spans="1:12" s="64" customFormat="1" x14ac:dyDescent="0.25">
      <c r="A52" s="42"/>
      <c r="B52" s="43"/>
      <c r="C52" s="42"/>
      <c r="D52" s="47"/>
      <c r="E52" s="44"/>
      <c r="F52" s="45"/>
      <c r="G52" s="42"/>
      <c r="H52" s="42"/>
      <c r="I52" s="42"/>
      <c r="J52" s="42"/>
      <c r="K52" s="42"/>
      <c r="L52" s="46"/>
    </row>
    <row r="53" spans="1:12" s="64" customFormat="1" ht="15.75" thickBot="1" x14ac:dyDescent="0.3">
      <c r="A53" s="42"/>
      <c r="B53" s="43"/>
      <c r="C53" s="42"/>
      <c r="D53" s="47"/>
      <c r="E53" s="44"/>
      <c r="F53" s="45"/>
      <c r="G53" s="42"/>
      <c r="H53" s="42"/>
      <c r="I53" s="42"/>
      <c r="J53" s="42"/>
      <c r="K53" s="42"/>
      <c r="L53" s="46"/>
    </row>
    <row r="54" spans="1:12" s="64" customFormat="1" ht="15.75" thickBot="1" x14ac:dyDescent="0.3">
      <c r="A54" s="42"/>
      <c r="B54" s="43"/>
      <c r="C54" s="42"/>
      <c r="D54" s="73"/>
      <c r="E54" s="44"/>
      <c r="F54" s="45"/>
      <c r="G54" s="42"/>
      <c r="H54" s="42"/>
      <c r="I54" s="42"/>
      <c r="J54" s="42"/>
      <c r="K54" s="42"/>
      <c r="L54" s="46"/>
    </row>
    <row r="55" spans="1:12" s="64" customFormat="1" ht="15.75" thickBot="1" x14ac:dyDescent="0.3">
      <c r="A55" s="42"/>
      <c r="B55" s="43"/>
      <c r="C55" s="42"/>
      <c r="D55" s="73"/>
      <c r="E55" s="44"/>
      <c r="F55" s="45"/>
      <c r="G55" s="42"/>
      <c r="H55" s="42"/>
      <c r="I55" s="42"/>
      <c r="J55" s="42"/>
      <c r="K55" s="42"/>
      <c r="L55" s="46"/>
    </row>
    <row r="56" spans="1:12" s="64" customFormat="1" ht="15.75" thickBot="1" x14ac:dyDescent="0.3">
      <c r="A56" s="42"/>
      <c r="B56" s="43"/>
      <c r="C56" s="42"/>
      <c r="D56" s="73"/>
      <c r="E56" s="44"/>
      <c r="F56" s="45"/>
      <c r="G56" s="42"/>
      <c r="H56" s="42"/>
      <c r="I56" s="42"/>
      <c r="J56" s="42"/>
      <c r="K56" s="42"/>
      <c r="L56" s="46"/>
    </row>
    <row r="57" spans="1:12" s="64" customFormat="1" ht="15.75" thickBot="1" x14ac:dyDescent="0.3">
      <c r="A57" s="42"/>
      <c r="B57" s="43"/>
      <c r="C57" s="42"/>
      <c r="D57" s="74"/>
      <c r="E57" s="44"/>
      <c r="F57" s="45"/>
      <c r="G57" s="42"/>
      <c r="H57" s="42"/>
      <c r="I57" s="42"/>
      <c r="J57" s="42"/>
      <c r="K57" s="42"/>
      <c r="L57" s="46"/>
    </row>
    <row r="58" spans="1:12" s="64" customFormat="1" ht="15.75" thickBot="1" x14ac:dyDescent="0.3">
      <c r="A58" s="42"/>
      <c r="B58" s="43"/>
      <c r="C58" s="42"/>
      <c r="D58" s="74"/>
      <c r="E58" s="44"/>
      <c r="F58" s="45"/>
      <c r="G58" s="42"/>
      <c r="H58" s="42"/>
      <c r="I58" s="42"/>
      <c r="J58" s="42"/>
      <c r="K58" s="42"/>
      <c r="L58" s="46"/>
    </row>
    <row r="59" spans="1:12" s="64" customFormat="1" ht="15.75" thickBot="1" x14ac:dyDescent="0.3">
      <c r="A59" s="42"/>
      <c r="B59" s="43"/>
      <c r="C59" s="42"/>
      <c r="D59" s="74"/>
      <c r="E59" s="44"/>
      <c r="F59" s="45"/>
      <c r="G59" s="42"/>
      <c r="H59" s="42"/>
      <c r="I59" s="42"/>
      <c r="J59" s="42"/>
      <c r="K59" s="42"/>
      <c r="L59" s="46"/>
    </row>
    <row r="60" spans="1:12" s="64" customFormat="1" x14ac:dyDescent="0.25">
      <c r="A60" s="42"/>
      <c r="B60" s="43"/>
      <c r="C60" s="42"/>
      <c r="D60" s="74"/>
      <c r="E60" s="44"/>
      <c r="F60" s="45"/>
      <c r="G60" s="42"/>
      <c r="H60" s="42"/>
      <c r="I60" s="42"/>
      <c r="J60" s="42"/>
      <c r="K60" s="42"/>
      <c r="L60" s="46"/>
    </row>
    <row r="61" spans="1:12" s="64" customFormat="1" x14ac:dyDescent="0.25">
      <c r="A61" s="42"/>
      <c r="B61" s="43"/>
      <c r="C61" s="42"/>
      <c r="D61" s="47"/>
      <c r="E61" s="44"/>
      <c r="F61" s="45"/>
      <c r="G61" s="42"/>
      <c r="H61" s="42"/>
      <c r="I61" s="42"/>
      <c r="J61" s="42"/>
      <c r="K61" s="42"/>
      <c r="L61" s="46"/>
    </row>
    <row r="62" spans="1:12" s="64" customFormat="1" x14ac:dyDescent="0.25">
      <c r="A62" s="42"/>
      <c r="B62" s="43"/>
      <c r="C62" s="42"/>
      <c r="D62" s="47"/>
      <c r="E62" s="44"/>
      <c r="F62" s="45"/>
      <c r="G62" s="42"/>
      <c r="H62" s="42"/>
      <c r="I62" s="42"/>
      <c r="J62" s="42"/>
      <c r="K62" s="42"/>
      <c r="L62" s="46"/>
    </row>
    <row r="63" spans="1:12" s="64" customFormat="1" x14ac:dyDescent="0.25">
      <c r="A63" s="42"/>
      <c r="B63" s="43"/>
      <c r="C63" s="42"/>
      <c r="D63" s="47"/>
      <c r="E63" s="44"/>
      <c r="F63" s="45"/>
      <c r="G63" s="42"/>
      <c r="H63" s="42"/>
      <c r="I63" s="42"/>
      <c r="J63" s="42"/>
      <c r="K63" s="42"/>
      <c r="L63" s="46"/>
    </row>
    <row r="64" spans="1:12" s="64" customFormat="1" x14ac:dyDescent="0.25">
      <c r="A64" s="42"/>
      <c r="B64" s="43"/>
      <c r="C64" s="42"/>
      <c r="D64" s="47"/>
      <c r="E64" s="44"/>
      <c r="F64" s="45"/>
      <c r="G64" s="42"/>
      <c r="H64" s="42"/>
      <c r="I64" s="42"/>
      <c r="J64" s="42"/>
      <c r="K64" s="42"/>
      <c r="L64" s="46"/>
    </row>
    <row r="65" spans="1:12" s="64" customFormat="1" x14ac:dyDescent="0.25">
      <c r="A65" s="42"/>
      <c r="B65" s="43"/>
      <c r="C65" s="42"/>
      <c r="D65" s="47"/>
      <c r="E65" s="44"/>
      <c r="F65" s="45"/>
      <c r="G65" s="42"/>
      <c r="H65" s="42"/>
      <c r="I65" s="42"/>
      <c r="J65" s="42"/>
      <c r="K65" s="42"/>
      <c r="L65" s="46"/>
    </row>
    <row r="66" spans="1:12" s="64" customFormat="1" x14ac:dyDescent="0.25">
      <c r="A66" s="42"/>
      <c r="B66" s="43"/>
      <c r="C66" s="42"/>
      <c r="D66" s="47"/>
      <c r="E66" s="44"/>
      <c r="F66" s="45"/>
      <c r="G66" s="42"/>
      <c r="H66" s="42"/>
      <c r="I66" s="42"/>
      <c r="J66" s="42"/>
      <c r="K66" s="42"/>
      <c r="L66" s="46"/>
    </row>
    <row r="67" spans="1:12" s="64" customFormat="1" x14ac:dyDescent="0.25">
      <c r="A67" s="42"/>
      <c r="B67" s="43"/>
      <c r="C67" s="42"/>
      <c r="D67" s="47"/>
      <c r="E67" s="44"/>
      <c r="F67" s="45"/>
      <c r="G67" s="42"/>
      <c r="H67" s="42"/>
      <c r="I67" s="42"/>
      <c r="J67" s="42"/>
      <c r="K67" s="42"/>
      <c r="L67" s="46"/>
    </row>
    <row r="68" spans="1:12" s="64" customFormat="1" x14ac:dyDescent="0.25">
      <c r="A68" s="42"/>
      <c r="B68" s="43"/>
      <c r="C68" s="42"/>
      <c r="D68" s="47"/>
      <c r="E68" s="44"/>
      <c r="F68" s="45"/>
      <c r="G68" s="42"/>
      <c r="H68" s="42"/>
      <c r="I68" s="42"/>
      <c r="J68" s="42"/>
      <c r="K68" s="42"/>
      <c r="L68" s="46"/>
    </row>
    <row r="69" spans="1:12" s="64" customFormat="1" x14ac:dyDescent="0.25">
      <c r="A69" s="42"/>
      <c r="B69" s="43"/>
      <c r="C69" s="42"/>
      <c r="D69" s="47"/>
      <c r="E69" s="44"/>
      <c r="F69" s="45"/>
      <c r="G69" s="42"/>
      <c r="H69" s="42"/>
      <c r="I69" s="42"/>
      <c r="J69" s="42"/>
      <c r="K69" s="42"/>
      <c r="L69" s="46"/>
    </row>
    <row r="70" spans="1:12" s="64" customFormat="1" x14ac:dyDescent="0.25">
      <c r="A70" s="42"/>
      <c r="B70" s="43"/>
      <c r="C70" s="42"/>
      <c r="D70" s="47"/>
      <c r="E70" s="44"/>
      <c r="F70" s="45"/>
      <c r="G70" s="42"/>
      <c r="H70" s="42"/>
      <c r="I70" s="42"/>
      <c r="J70" s="42"/>
      <c r="K70" s="42"/>
      <c r="L70" s="46"/>
    </row>
    <row r="71" spans="1:12" s="64" customFormat="1" x14ac:dyDescent="0.25">
      <c r="A71" s="42"/>
      <c r="B71" s="43"/>
      <c r="C71" s="42"/>
      <c r="D71" s="47"/>
      <c r="E71" s="44"/>
      <c r="F71" s="45"/>
      <c r="G71" s="42"/>
      <c r="H71" s="42"/>
      <c r="I71" s="42"/>
      <c r="J71" s="42"/>
      <c r="K71" s="42"/>
      <c r="L71" s="46"/>
    </row>
    <row r="72" spans="1:12" s="64" customFormat="1" x14ac:dyDescent="0.25">
      <c r="A72" s="42"/>
      <c r="B72" s="43"/>
      <c r="C72" s="42"/>
      <c r="D72" s="47"/>
      <c r="E72" s="44"/>
      <c r="F72" s="45"/>
      <c r="G72" s="42"/>
      <c r="H72" s="42"/>
      <c r="I72" s="42"/>
      <c r="J72" s="42"/>
      <c r="K72" s="42"/>
      <c r="L72" s="46"/>
    </row>
    <row r="73" spans="1:12" s="64" customFormat="1" x14ac:dyDescent="0.25">
      <c r="A73" s="42"/>
      <c r="B73" s="43"/>
      <c r="C73" s="42"/>
      <c r="D73" s="47"/>
      <c r="E73" s="44"/>
      <c r="F73" s="45"/>
      <c r="G73" s="42"/>
      <c r="H73" s="42"/>
      <c r="I73" s="42"/>
      <c r="J73" s="42"/>
      <c r="K73" s="42"/>
      <c r="L73" s="46"/>
    </row>
    <row r="74" spans="1:12" s="64" customFormat="1" x14ac:dyDescent="0.25">
      <c r="A74" s="42"/>
      <c r="B74" s="43"/>
      <c r="C74" s="42"/>
      <c r="D74" s="47"/>
      <c r="E74" s="44"/>
      <c r="F74" s="45"/>
      <c r="G74" s="42"/>
      <c r="H74" s="42"/>
      <c r="I74" s="42"/>
      <c r="J74" s="42"/>
      <c r="K74" s="42"/>
      <c r="L74" s="46"/>
    </row>
    <row r="75" spans="1:12" s="64" customFormat="1" x14ac:dyDescent="0.25">
      <c r="A75" s="42"/>
      <c r="B75" s="43"/>
      <c r="C75" s="42"/>
      <c r="D75" s="47"/>
      <c r="E75" s="44"/>
      <c r="F75" s="45"/>
      <c r="G75" s="42"/>
      <c r="H75" s="42"/>
      <c r="I75" s="42"/>
      <c r="J75" s="42"/>
      <c r="K75" s="42"/>
      <c r="L75" s="46"/>
    </row>
    <row r="76" spans="1:12" s="64" customFormat="1" x14ac:dyDescent="0.25">
      <c r="A76" s="42"/>
      <c r="B76" s="43"/>
      <c r="C76" s="42"/>
      <c r="D76" s="47"/>
      <c r="E76" s="44"/>
      <c r="F76" s="45"/>
      <c r="G76" s="42"/>
      <c r="H76" s="42"/>
      <c r="I76" s="42"/>
      <c r="J76" s="42"/>
      <c r="K76" s="42"/>
      <c r="L76" s="46"/>
    </row>
    <row r="77" spans="1:12" s="64" customFormat="1" x14ac:dyDescent="0.25">
      <c r="A77" s="42"/>
      <c r="B77" s="43"/>
      <c r="C77" s="42"/>
      <c r="D77" s="47"/>
      <c r="E77" s="44"/>
      <c r="F77" s="45"/>
      <c r="G77" s="42"/>
      <c r="H77" s="42"/>
      <c r="I77" s="42"/>
      <c r="J77" s="42"/>
      <c r="K77" s="42"/>
      <c r="L77" s="46"/>
    </row>
    <row r="78" spans="1:12" s="64" customFormat="1" x14ac:dyDescent="0.25">
      <c r="A78" s="42"/>
      <c r="B78" s="43"/>
      <c r="C78" s="42"/>
      <c r="D78" s="47"/>
      <c r="E78" s="44"/>
      <c r="F78" s="45"/>
      <c r="G78" s="42"/>
      <c r="H78" s="42"/>
      <c r="I78" s="42"/>
      <c r="J78" s="42"/>
      <c r="K78" s="42"/>
      <c r="L78" s="46"/>
    </row>
    <row r="79" spans="1:12" s="64" customFormat="1" x14ac:dyDescent="0.25">
      <c r="A79" s="42"/>
      <c r="B79" s="43"/>
      <c r="C79" s="42"/>
      <c r="D79" s="47"/>
      <c r="E79" s="44"/>
      <c r="F79" s="45"/>
      <c r="G79" s="42"/>
      <c r="H79" s="42"/>
      <c r="I79" s="42"/>
      <c r="J79" s="42"/>
      <c r="K79" s="42"/>
      <c r="L79" s="46"/>
    </row>
    <row r="80" spans="1:12" s="64" customFormat="1" x14ac:dyDescent="0.25">
      <c r="A80" s="42"/>
      <c r="B80" s="43"/>
      <c r="C80" s="42"/>
      <c r="D80" s="47"/>
      <c r="E80" s="44"/>
      <c r="F80" s="45"/>
      <c r="G80" s="42"/>
      <c r="H80" s="42"/>
      <c r="I80" s="42"/>
      <c r="J80" s="42"/>
      <c r="K80" s="42"/>
      <c r="L80" s="46"/>
    </row>
    <row r="81" spans="1:12" s="64" customFormat="1" x14ac:dyDescent="0.25">
      <c r="A81" s="42"/>
      <c r="B81" s="43"/>
      <c r="C81" s="42"/>
      <c r="D81" s="47"/>
      <c r="E81" s="44"/>
      <c r="F81" s="45"/>
      <c r="G81" s="42"/>
      <c r="H81" s="42"/>
      <c r="I81" s="42"/>
      <c r="J81" s="42"/>
      <c r="K81" s="42"/>
      <c r="L81" s="46"/>
    </row>
    <row r="82" spans="1:12" s="64" customFormat="1" x14ac:dyDescent="0.25">
      <c r="A82" s="42"/>
      <c r="B82" s="43"/>
      <c r="C82" s="42"/>
      <c r="D82" s="47"/>
      <c r="E82" s="44"/>
      <c r="F82" s="45"/>
      <c r="G82" s="42"/>
      <c r="H82" s="42"/>
      <c r="I82" s="42"/>
      <c r="J82" s="42"/>
      <c r="K82" s="42"/>
      <c r="L82" s="46"/>
    </row>
    <row r="83" spans="1:12" s="64" customFormat="1" x14ac:dyDescent="0.25">
      <c r="A83" s="42"/>
      <c r="B83" s="43"/>
      <c r="C83" s="42"/>
      <c r="D83" s="47"/>
      <c r="E83" s="44"/>
      <c r="F83" s="45"/>
      <c r="G83" s="42"/>
      <c r="H83" s="42"/>
      <c r="I83" s="42"/>
      <c r="J83" s="42"/>
      <c r="K83" s="42"/>
      <c r="L83" s="46"/>
    </row>
    <row r="84" spans="1:12" s="64" customFormat="1" x14ac:dyDescent="0.25">
      <c r="A84" s="42"/>
      <c r="B84" s="43"/>
      <c r="C84" s="42"/>
      <c r="D84" s="47"/>
      <c r="E84" s="44"/>
      <c r="F84" s="45"/>
      <c r="G84" s="42"/>
      <c r="H84" s="42"/>
      <c r="I84" s="42"/>
      <c r="J84" s="42"/>
      <c r="K84" s="42"/>
      <c r="L84" s="46"/>
    </row>
    <row r="85" spans="1:12" s="64" customFormat="1" x14ac:dyDescent="0.25">
      <c r="A85" s="42"/>
      <c r="B85" s="43"/>
      <c r="C85" s="42"/>
      <c r="D85" s="47"/>
      <c r="E85" s="44"/>
      <c r="F85" s="45"/>
      <c r="G85" s="42"/>
      <c r="H85" s="42"/>
      <c r="I85" s="42"/>
      <c r="J85" s="42"/>
      <c r="K85" s="42"/>
      <c r="L85" s="46"/>
    </row>
    <row r="86" spans="1:12" s="64" customFormat="1" x14ac:dyDescent="0.25">
      <c r="A86" s="42"/>
      <c r="B86" s="43"/>
      <c r="C86" s="42"/>
      <c r="D86" s="47"/>
      <c r="E86" s="44"/>
      <c r="F86" s="45"/>
      <c r="G86" s="42"/>
      <c r="H86" s="42"/>
      <c r="I86" s="42"/>
      <c r="J86" s="42"/>
      <c r="K86" s="42"/>
      <c r="L86" s="46"/>
    </row>
    <row r="87" spans="1:12" s="64" customFormat="1" x14ac:dyDescent="0.25">
      <c r="A87" s="42"/>
      <c r="B87" s="43"/>
      <c r="C87" s="42"/>
      <c r="D87" s="47"/>
      <c r="E87" s="44"/>
      <c r="F87" s="45"/>
      <c r="G87" s="42"/>
      <c r="H87" s="42"/>
      <c r="I87" s="42"/>
      <c r="J87" s="42"/>
      <c r="K87" s="42"/>
      <c r="L87" s="46"/>
    </row>
    <row r="88" spans="1:12" s="64" customFormat="1" x14ac:dyDescent="0.25">
      <c r="A88" s="42"/>
      <c r="B88" s="43"/>
      <c r="C88" s="42"/>
      <c r="D88" s="47"/>
      <c r="E88" s="44"/>
      <c r="F88" s="45"/>
      <c r="G88" s="42"/>
      <c r="H88" s="42"/>
      <c r="I88" s="42"/>
      <c r="J88" s="42"/>
      <c r="K88" s="42"/>
      <c r="L88" s="46"/>
    </row>
    <row r="89" spans="1:12" s="64" customFormat="1" x14ac:dyDescent="0.25">
      <c r="A89" s="42"/>
      <c r="B89" s="43"/>
      <c r="C89" s="42"/>
      <c r="D89" s="47"/>
      <c r="E89" s="44"/>
      <c r="F89" s="45"/>
      <c r="G89" s="42"/>
      <c r="H89" s="42"/>
      <c r="I89" s="42"/>
      <c r="J89" s="42"/>
      <c r="K89" s="42"/>
      <c r="L89" s="46"/>
    </row>
    <row r="90" spans="1:12" s="64" customFormat="1" x14ac:dyDescent="0.25">
      <c r="A90" s="42"/>
      <c r="B90" s="43"/>
      <c r="C90" s="42"/>
      <c r="D90" s="47"/>
      <c r="E90" s="44"/>
      <c r="F90" s="45"/>
      <c r="G90" s="42"/>
      <c r="H90" s="42"/>
      <c r="I90" s="42"/>
      <c r="J90" s="42"/>
      <c r="K90" s="42"/>
      <c r="L90" s="46"/>
    </row>
    <row r="91" spans="1:12" s="64" customFormat="1" x14ac:dyDescent="0.25">
      <c r="A91" s="42"/>
      <c r="B91" s="43"/>
      <c r="C91" s="42"/>
      <c r="D91" s="47"/>
      <c r="E91" s="44"/>
      <c r="F91" s="45"/>
      <c r="G91" s="42"/>
      <c r="H91" s="42"/>
      <c r="I91" s="42"/>
      <c r="J91" s="42"/>
      <c r="K91" s="42"/>
      <c r="L91" s="46"/>
    </row>
    <row r="92" spans="1:12" s="64" customFormat="1" x14ac:dyDescent="0.25">
      <c r="A92" s="42"/>
      <c r="B92" s="43"/>
      <c r="C92" s="42"/>
      <c r="D92" s="47"/>
      <c r="E92" s="44"/>
      <c r="F92" s="45"/>
      <c r="G92" s="42"/>
      <c r="H92" s="42"/>
      <c r="I92" s="42"/>
      <c r="J92" s="42"/>
      <c r="K92" s="42"/>
      <c r="L92" s="46"/>
    </row>
    <row r="93" spans="1:12" s="64" customFormat="1" x14ac:dyDescent="0.25">
      <c r="A93" s="42"/>
      <c r="B93" s="43"/>
      <c r="C93" s="42"/>
      <c r="D93" s="47"/>
      <c r="E93" s="44"/>
      <c r="F93" s="45"/>
      <c r="G93" s="42"/>
      <c r="H93" s="42"/>
      <c r="I93" s="42"/>
      <c r="J93" s="42"/>
      <c r="K93" s="42"/>
      <c r="L93" s="46"/>
    </row>
    <row r="94" spans="1:12" s="64" customFormat="1" x14ac:dyDescent="0.25">
      <c r="A94" s="42"/>
      <c r="B94" s="43"/>
      <c r="C94" s="42"/>
      <c r="D94" s="47"/>
      <c r="E94" s="44"/>
      <c r="F94" s="45"/>
      <c r="G94" s="42"/>
      <c r="H94" s="42"/>
      <c r="I94" s="42"/>
      <c r="J94" s="42"/>
      <c r="K94" s="42"/>
      <c r="L94" s="46"/>
    </row>
    <row r="95" spans="1:12" s="64" customFormat="1" x14ac:dyDescent="0.25">
      <c r="A95" s="42"/>
      <c r="B95" s="43"/>
      <c r="C95" s="42"/>
      <c r="D95" s="47"/>
      <c r="E95" s="44"/>
      <c r="F95" s="45"/>
      <c r="G95" s="42"/>
      <c r="H95" s="42"/>
      <c r="I95" s="42"/>
      <c r="J95" s="42"/>
      <c r="K95" s="42"/>
      <c r="L95" s="46"/>
    </row>
    <row r="96" spans="1:12" s="64" customFormat="1" x14ac:dyDescent="0.25">
      <c r="A96" s="42"/>
      <c r="B96" s="43"/>
      <c r="C96" s="42"/>
      <c r="D96" s="47"/>
      <c r="E96" s="44"/>
      <c r="F96" s="45"/>
      <c r="G96" s="42"/>
      <c r="H96" s="42"/>
      <c r="I96" s="42"/>
      <c r="J96" s="42"/>
      <c r="K96" s="42"/>
      <c r="L96" s="46"/>
    </row>
    <row r="97" spans="1:12" s="64" customFormat="1" x14ac:dyDescent="0.25">
      <c r="A97" s="42"/>
      <c r="B97" s="43"/>
      <c r="C97" s="42"/>
      <c r="D97" s="47"/>
      <c r="E97" s="44"/>
      <c r="F97" s="45"/>
      <c r="G97" s="42"/>
      <c r="H97" s="42"/>
      <c r="I97" s="42"/>
      <c r="J97" s="42"/>
      <c r="K97" s="42"/>
      <c r="L97" s="46"/>
    </row>
    <row r="98" spans="1:12" s="64" customFormat="1" x14ac:dyDescent="0.25">
      <c r="A98" s="42"/>
      <c r="B98" s="43"/>
      <c r="C98" s="42"/>
      <c r="D98" s="47"/>
      <c r="E98" s="44"/>
      <c r="F98" s="45"/>
      <c r="G98" s="42"/>
      <c r="H98" s="42"/>
      <c r="I98" s="42"/>
      <c r="J98" s="42"/>
      <c r="K98" s="42"/>
      <c r="L98" s="46"/>
    </row>
    <row r="99" spans="1:12" s="64" customFormat="1" x14ac:dyDescent="0.25">
      <c r="A99" s="42"/>
      <c r="B99" s="43"/>
      <c r="C99" s="42"/>
      <c r="D99" s="47"/>
      <c r="E99" s="44"/>
      <c r="F99" s="45"/>
      <c r="G99" s="42"/>
      <c r="H99" s="42"/>
      <c r="I99" s="42"/>
      <c r="J99" s="42"/>
      <c r="K99" s="42"/>
      <c r="L99" s="46"/>
    </row>
    <row r="100" spans="1:12" s="64" customFormat="1" x14ac:dyDescent="0.25">
      <c r="A100" s="42"/>
      <c r="B100" s="43"/>
      <c r="C100" s="42"/>
      <c r="D100" s="47"/>
      <c r="E100" s="44"/>
      <c r="F100" s="45"/>
      <c r="G100" s="42"/>
      <c r="H100" s="42"/>
      <c r="I100" s="42"/>
      <c r="J100" s="42"/>
      <c r="K100" s="42"/>
      <c r="L100" s="46"/>
    </row>
    <row r="101" spans="1:12" s="64" customFormat="1" x14ac:dyDescent="0.25">
      <c r="A101" s="42"/>
      <c r="B101" s="43"/>
      <c r="C101" s="42"/>
      <c r="D101" s="47"/>
      <c r="E101" s="44"/>
      <c r="F101" s="45"/>
      <c r="G101" s="42"/>
      <c r="H101" s="42"/>
      <c r="I101" s="42"/>
      <c r="J101" s="42"/>
      <c r="K101" s="42"/>
      <c r="L101" s="46"/>
    </row>
    <row r="102" spans="1:12" s="64" customFormat="1" x14ac:dyDescent="0.25">
      <c r="A102" s="42"/>
      <c r="B102" s="43"/>
      <c r="C102" s="42"/>
      <c r="D102" s="47"/>
      <c r="E102" s="44"/>
      <c r="F102" s="45"/>
      <c r="G102" s="42"/>
      <c r="H102" s="42"/>
      <c r="I102" s="42"/>
      <c r="J102" s="42"/>
      <c r="K102" s="42"/>
      <c r="L102" s="46"/>
    </row>
    <row r="103" spans="1:12" s="64" customFormat="1" x14ac:dyDescent="0.25">
      <c r="A103" s="42"/>
      <c r="B103" s="43"/>
      <c r="C103" s="42"/>
      <c r="D103" s="47"/>
      <c r="E103" s="44"/>
      <c r="F103" s="45"/>
      <c r="G103" s="42"/>
      <c r="H103" s="42"/>
      <c r="I103" s="42"/>
      <c r="J103" s="42"/>
      <c r="K103" s="42"/>
      <c r="L103" s="46"/>
    </row>
    <row r="104" spans="1:12" s="64" customFormat="1" x14ac:dyDescent="0.25">
      <c r="A104" s="42"/>
      <c r="B104" s="43"/>
      <c r="C104" s="42"/>
      <c r="D104" s="47"/>
      <c r="E104" s="44"/>
      <c r="F104" s="45"/>
      <c r="G104" s="42"/>
      <c r="H104" s="42"/>
      <c r="I104" s="42"/>
      <c r="J104" s="42"/>
      <c r="K104" s="42"/>
      <c r="L104" s="46"/>
    </row>
    <row r="105" spans="1:12" s="64" customFormat="1" x14ac:dyDescent="0.25">
      <c r="A105" s="42"/>
      <c r="B105" s="43"/>
      <c r="C105" s="42"/>
      <c r="D105" s="47"/>
      <c r="E105" s="44"/>
      <c r="F105" s="45"/>
      <c r="G105" s="42"/>
      <c r="H105" s="42"/>
      <c r="I105" s="42"/>
      <c r="J105" s="42"/>
      <c r="K105" s="42"/>
      <c r="L105" s="46"/>
    </row>
    <row r="106" spans="1:12" s="64" customFormat="1" x14ac:dyDescent="0.25">
      <c r="A106" s="42"/>
      <c r="B106" s="43"/>
      <c r="C106" s="42"/>
      <c r="D106" s="47"/>
      <c r="E106" s="44"/>
      <c r="F106" s="45"/>
      <c r="G106" s="42"/>
      <c r="H106" s="42"/>
      <c r="I106" s="42"/>
      <c r="J106" s="42"/>
      <c r="K106" s="42"/>
      <c r="L106" s="46"/>
    </row>
    <row r="107" spans="1:12" s="64" customFormat="1" x14ac:dyDescent="0.25">
      <c r="A107" s="42"/>
      <c r="B107" s="43"/>
      <c r="C107" s="42"/>
      <c r="D107" s="47"/>
      <c r="E107" s="44"/>
      <c r="F107" s="45"/>
      <c r="G107" s="42"/>
      <c r="H107" s="42"/>
      <c r="I107" s="42"/>
      <c r="J107" s="42"/>
      <c r="K107" s="42"/>
      <c r="L107" s="46"/>
    </row>
    <row r="108" spans="1:12" s="64" customFormat="1" x14ac:dyDescent="0.25">
      <c r="A108" s="42"/>
      <c r="B108" s="43"/>
      <c r="C108" s="42"/>
      <c r="D108" s="47"/>
      <c r="E108" s="44"/>
      <c r="F108" s="45"/>
      <c r="G108" s="42"/>
      <c r="H108" s="42"/>
      <c r="I108" s="42"/>
      <c r="J108" s="42"/>
      <c r="K108" s="42"/>
      <c r="L108" s="46"/>
    </row>
    <row r="109" spans="1:12" s="64" customFormat="1" x14ac:dyDescent="0.25">
      <c r="A109" s="42"/>
      <c r="B109" s="79"/>
      <c r="C109" s="48"/>
      <c r="D109" s="48"/>
      <c r="E109" s="44"/>
      <c r="F109" s="45"/>
      <c r="G109" s="42"/>
      <c r="H109" s="42"/>
      <c r="I109" s="42"/>
      <c r="J109" s="42"/>
      <c r="K109" s="42"/>
      <c r="L109" s="46"/>
    </row>
    <row r="110" spans="1:12" x14ac:dyDescent="0.25">
      <c r="A110" s="2"/>
      <c r="B110" s="16"/>
      <c r="C110" s="2"/>
      <c r="D110" s="40"/>
      <c r="E110" s="27"/>
      <c r="F110" s="35"/>
      <c r="G110" s="2"/>
      <c r="H110" s="2"/>
      <c r="I110" s="2"/>
      <c r="J110" s="2"/>
      <c r="K110" s="2"/>
      <c r="L110" s="3"/>
    </row>
    <row r="111" spans="1:12" x14ac:dyDescent="0.25">
      <c r="A111" s="2"/>
      <c r="B111" s="16"/>
      <c r="C111" s="2"/>
      <c r="D111" s="40"/>
      <c r="E111" s="27"/>
      <c r="F111" s="35"/>
      <c r="G111" s="2"/>
      <c r="H111" s="2"/>
      <c r="I111" s="2"/>
      <c r="J111" s="2"/>
      <c r="K111" s="2"/>
      <c r="L111" s="3"/>
    </row>
    <row r="112" spans="1:12" x14ac:dyDescent="0.25">
      <c r="A112" s="2"/>
      <c r="B112" s="16"/>
      <c r="C112" s="2"/>
      <c r="D112" s="2"/>
      <c r="E112" s="27"/>
      <c r="F112" s="35"/>
      <c r="G112" s="2"/>
      <c r="H112" s="2"/>
      <c r="I112" s="2"/>
      <c r="J112" s="2"/>
      <c r="K112" s="2"/>
      <c r="L112" s="3"/>
    </row>
    <row r="113" spans="1:12" ht="15.75" x14ac:dyDescent="0.25">
      <c r="A113" s="2"/>
      <c r="B113" s="16"/>
      <c r="C113" s="2"/>
      <c r="D113" s="39"/>
      <c r="E113" s="27"/>
      <c r="F113" s="35"/>
      <c r="G113" s="2"/>
      <c r="H113" s="2"/>
      <c r="I113" s="2"/>
      <c r="J113" s="2"/>
      <c r="K113" s="2"/>
      <c r="L113" s="3"/>
    </row>
    <row r="114" spans="1:12" ht="15.75" x14ac:dyDescent="0.25">
      <c r="A114" s="2"/>
      <c r="B114" s="16"/>
      <c r="C114" s="2"/>
      <c r="D114" s="39"/>
      <c r="E114" s="27"/>
      <c r="F114" s="35"/>
      <c r="G114" s="2"/>
      <c r="H114" s="2"/>
      <c r="I114" s="2"/>
      <c r="J114" s="2"/>
      <c r="K114" s="2"/>
      <c r="L114" s="3"/>
    </row>
    <row r="115" spans="1:12" ht="15.75" x14ac:dyDescent="0.25">
      <c r="A115" s="2"/>
      <c r="B115" s="16"/>
      <c r="C115" s="2"/>
      <c r="D115" s="39"/>
      <c r="E115" s="27"/>
      <c r="F115" s="35"/>
      <c r="G115" s="2"/>
      <c r="H115" s="2"/>
      <c r="I115" s="2"/>
      <c r="J115" s="2"/>
      <c r="K115" s="2"/>
      <c r="L115" s="3"/>
    </row>
    <row r="116" spans="1:12" ht="15.75" x14ac:dyDescent="0.25">
      <c r="A116" s="2"/>
      <c r="B116" s="16"/>
      <c r="C116" s="2"/>
      <c r="D116" s="39"/>
      <c r="E116" s="27"/>
      <c r="F116" s="35"/>
      <c r="G116" s="2"/>
      <c r="H116" s="2"/>
      <c r="I116" s="2"/>
      <c r="J116" s="2"/>
      <c r="K116" s="2"/>
      <c r="L116" s="3"/>
    </row>
    <row r="117" spans="1:12" ht="15.75" x14ac:dyDescent="0.25">
      <c r="A117" s="2"/>
      <c r="B117" s="16"/>
      <c r="C117" s="2"/>
      <c r="D117" s="39"/>
      <c r="E117" s="27"/>
      <c r="F117" s="35"/>
      <c r="G117" s="2"/>
      <c r="H117" s="2"/>
      <c r="I117" s="2"/>
      <c r="J117" s="2"/>
      <c r="K117" s="2"/>
      <c r="L117" s="3"/>
    </row>
    <row r="118" spans="1:12" ht="15.75" x14ac:dyDescent="0.25">
      <c r="A118" s="2"/>
      <c r="B118" s="16"/>
      <c r="C118" s="2"/>
      <c r="D118" s="39"/>
      <c r="E118" s="27"/>
      <c r="F118" s="35"/>
      <c r="G118" s="2"/>
      <c r="H118" s="2"/>
      <c r="I118" s="2"/>
      <c r="J118" s="2"/>
      <c r="K118" s="2"/>
      <c r="L118" s="3"/>
    </row>
    <row r="119" spans="1:12" x14ac:dyDescent="0.25">
      <c r="A119" s="2"/>
      <c r="B119" s="16"/>
      <c r="C119" s="2"/>
      <c r="D119" s="2"/>
      <c r="E119" s="27"/>
      <c r="F119" s="35"/>
      <c r="G119" s="2"/>
      <c r="H119" s="2"/>
      <c r="I119" s="2"/>
      <c r="J119" s="2"/>
      <c r="K119" s="2"/>
      <c r="L119" s="3"/>
    </row>
    <row r="120" spans="1:12" x14ac:dyDescent="0.25">
      <c r="A120" s="2"/>
      <c r="B120" s="16"/>
      <c r="C120" s="2"/>
      <c r="D120" s="24"/>
      <c r="E120" s="27"/>
      <c r="F120" s="35"/>
      <c r="G120" s="2"/>
      <c r="H120" s="2"/>
      <c r="I120" s="2"/>
      <c r="J120" s="2"/>
      <c r="K120" s="2"/>
      <c r="L120" s="3"/>
    </row>
    <row r="121" spans="1:12" x14ac:dyDescent="0.25">
      <c r="A121" s="2"/>
      <c r="B121" s="16"/>
      <c r="C121" s="2"/>
      <c r="D121" s="24"/>
      <c r="E121" s="27"/>
      <c r="F121" s="35"/>
      <c r="G121" s="2"/>
      <c r="H121" s="2"/>
      <c r="I121" s="2"/>
      <c r="J121" s="2"/>
      <c r="K121" s="2"/>
      <c r="L121" s="3"/>
    </row>
    <row r="122" spans="1:12" x14ac:dyDescent="0.25">
      <c r="A122" s="2"/>
      <c r="B122" s="16"/>
      <c r="C122" s="2"/>
      <c r="D122" s="24"/>
      <c r="E122" s="27"/>
      <c r="F122" s="35"/>
      <c r="G122" s="2"/>
      <c r="H122" s="2"/>
      <c r="I122" s="2"/>
      <c r="J122" s="2"/>
      <c r="K122" s="2"/>
      <c r="L122" s="3"/>
    </row>
    <row r="123" spans="1:12" x14ac:dyDescent="0.25">
      <c r="A123" s="2"/>
      <c r="B123" s="16"/>
      <c r="C123" s="2"/>
      <c r="D123" s="24"/>
      <c r="E123" s="27"/>
      <c r="F123" s="35"/>
      <c r="G123" s="2"/>
      <c r="H123" s="2"/>
      <c r="I123" s="2"/>
      <c r="J123" s="2"/>
      <c r="K123" s="2"/>
      <c r="L123" s="3"/>
    </row>
    <row r="124" spans="1:12" x14ac:dyDescent="0.25">
      <c r="A124" s="2"/>
      <c r="B124" s="16"/>
      <c r="C124" s="2"/>
      <c r="D124" s="24"/>
      <c r="E124" s="27"/>
      <c r="F124" s="35"/>
      <c r="G124" s="2"/>
      <c r="H124" s="2"/>
      <c r="I124" s="2"/>
      <c r="J124" s="2"/>
      <c r="K124" s="2"/>
      <c r="L124" s="3"/>
    </row>
    <row r="125" spans="1:12" x14ac:dyDescent="0.25">
      <c r="A125" s="2"/>
      <c r="B125" s="16"/>
      <c r="C125" s="2"/>
      <c r="D125" s="24"/>
      <c r="E125" s="27"/>
      <c r="F125" s="35"/>
      <c r="G125" s="2"/>
      <c r="H125" s="2"/>
      <c r="I125" s="2"/>
      <c r="J125" s="2"/>
      <c r="K125" s="2"/>
      <c r="L125" s="3"/>
    </row>
    <row r="126" spans="1:12" x14ac:dyDescent="0.25">
      <c r="A126" s="2"/>
      <c r="B126" s="16"/>
      <c r="C126" s="2"/>
      <c r="D126" s="40"/>
      <c r="E126" s="27"/>
      <c r="F126" s="35"/>
      <c r="G126" s="2"/>
      <c r="H126" s="2"/>
      <c r="I126" s="2"/>
      <c r="J126" s="2"/>
      <c r="K126" s="2"/>
      <c r="L126" s="3"/>
    </row>
    <row r="127" spans="1:12" x14ac:dyDescent="0.25">
      <c r="A127" s="2"/>
      <c r="B127" s="16"/>
      <c r="C127" s="2"/>
      <c r="D127" s="24"/>
      <c r="E127" s="27"/>
      <c r="F127" s="35"/>
      <c r="G127" s="2"/>
      <c r="H127" s="2"/>
      <c r="I127" s="2"/>
      <c r="J127" s="2"/>
      <c r="K127" s="2"/>
      <c r="L127" s="3"/>
    </row>
    <row r="128" spans="1:12" x14ac:dyDescent="0.25">
      <c r="A128" s="2"/>
      <c r="B128" s="16"/>
      <c r="C128" s="2"/>
      <c r="D128" s="24"/>
      <c r="E128" s="27"/>
      <c r="F128" s="35"/>
      <c r="G128" s="2"/>
      <c r="H128" s="2"/>
      <c r="I128" s="2"/>
      <c r="J128" s="2"/>
      <c r="K128" s="2"/>
      <c r="L128" s="3"/>
    </row>
    <row r="129" spans="1:12" x14ac:dyDescent="0.25">
      <c r="A129" s="2"/>
      <c r="B129" s="16"/>
      <c r="C129" s="2"/>
      <c r="D129" s="24"/>
      <c r="E129" s="27"/>
      <c r="F129" s="35"/>
      <c r="G129" s="2"/>
      <c r="H129" s="2"/>
      <c r="I129" s="2"/>
      <c r="J129" s="2"/>
      <c r="K129" s="2"/>
      <c r="L129" s="3"/>
    </row>
    <row r="130" spans="1:12" x14ac:dyDescent="0.25">
      <c r="A130" s="2"/>
      <c r="B130" s="16"/>
      <c r="C130" s="2"/>
      <c r="D130" s="40"/>
      <c r="E130" s="27"/>
      <c r="F130" s="35"/>
      <c r="G130" s="2"/>
      <c r="H130" s="2"/>
      <c r="I130" s="2"/>
      <c r="J130" s="2"/>
      <c r="K130" s="2"/>
      <c r="L130" s="3"/>
    </row>
    <row r="131" spans="1:12" x14ac:dyDescent="0.25">
      <c r="A131" s="2"/>
      <c r="B131" s="16"/>
      <c r="C131" s="2"/>
      <c r="D131" s="40"/>
      <c r="E131" s="27"/>
      <c r="F131" s="35"/>
      <c r="G131" s="2"/>
      <c r="H131" s="2"/>
      <c r="I131" s="2"/>
      <c r="J131" s="2"/>
      <c r="K131" s="2"/>
      <c r="L131" s="3"/>
    </row>
    <row r="132" spans="1:12" x14ac:dyDescent="0.25">
      <c r="A132" s="2"/>
      <c r="B132" s="16"/>
      <c r="C132" s="2"/>
      <c r="D132" s="40"/>
      <c r="E132" s="27"/>
      <c r="F132" s="35"/>
      <c r="G132" s="2"/>
      <c r="H132" s="2"/>
      <c r="I132" s="2"/>
      <c r="J132" s="2"/>
      <c r="K132" s="2"/>
      <c r="L132" s="3"/>
    </row>
    <row r="133" spans="1:12" x14ac:dyDescent="0.25">
      <c r="A133" s="2"/>
      <c r="B133" s="16"/>
      <c r="C133" s="2"/>
      <c r="D133" s="40"/>
      <c r="E133" s="27"/>
      <c r="F133" s="35"/>
      <c r="G133" s="2"/>
      <c r="H133" s="2"/>
      <c r="I133" s="2"/>
      <c r="J133" s="2"/>
      <c r="K133" s="2"/>
      <c r="L133" s="3"/>
    </row>
    <row r="134" spans="1:12" x14ac:dyDescent="0.25">
      <c r="A134" s="2"/>
      <c r="B134" s="16"/>
      <c r="C134" s="2"/>
      <c r="D134" s="40"/>
      <c r="E134" s="27"/>
      <c r="F134" s="35"/>
      <c r="G134" s="2"/>
      <c r="H134" s="2"/>
      <c r="I134" s="2"/>
      <c r="J134" s="2"/>
      <c r="K134" s="2"/>
      <c r="L134" s="3"/>
    </row>
    <row r="135" spans="1:12" x14ac:dyDescent="0.25">
      <c r="A135" s="2"/>
      <c r="B135" s="16"/>
      <c r="C135" s="2"/>
      <c r="D135" s="40"/>
      <c r="E135" s="27"/>
      <c r="F135" s="35"/>
      <c r="G135" s="2"/>
      <c r="H135" s="2"/>
      <c r="I135" s="2"/>
      <c r="J135" s="2"/>
      <c r="K135" s="2"/>
      <c r="L135" s="3"/>
    </row>
    <row r="136" spans="1:12" x14ac:dyDescent="0.25">
      <c r="A136" s="2"/>
      <c r="B136" s="16"/>
      <c r="C136" s="2"/>
      <c r="D136" s="2"/>
      <c r="E136" s="27"/>
      <c r="F136" s="35"/>
      <c r="G136" s="2"/>
      <c r="H136" s="2"/>
      <c r="I136" s="2"/>
      <c r="J136" s="2"/>
      <c r="K136" s="2"/>
      <c r="L136" s="3"/>
    </row>
    <row r="137" spans="1:12" x14ac:dyDescent="0.25">
      <c r="A137" s="2"/>
      <c r="B137" s="16"/>
      <c r="C137" s="2"/>
      <c r="D137" s="40"/>
      <c r="E137" s="27"/>
      <c r="F137" s="35"/>
      <c r="G137" s="2"/>
      <c r="H137" s="2"/>
      <c r="I137" s="2"/>
      <c r="J137" s="2"/>
      <c r="K137" s="2"/>
      <c r="L137" s="3"/>
    </row>
    <row r="138" spans="1:12" x14ac:dyDescent="0.25">
      <c r="A138" s="2"/>
      <c r="B138" s="16"/>
      <c r="C138" s="2"/>
      <c r="D138" s="40"/>
      <c r="E138" s="27"/>
      <c r="F138" s="35"/>
      <c r="G138" s="2"/>
      <c r="H138" s="2"/>
      <c r="I138" s="2"/>
      <c r="J138" s="2"/>
      <c r="K138" s="2"/>
      <c r="L138" s="3"/>
    </row>
    <row r="139" spans="1:12" x14ac:dyDescent="0.25">
      <c r="A139" s="2"/>
      <c r="B139" s="16"/>
      <c r="C139" s="2"/>
      <c r="D139" s="40"/>
      <c r="E139" s="27"/>
      <c r="F139" s="35"/>
      <c r="G139" s="2"/>
      <c r="H139" s="2"/>
      <c r="I139" s="2"/>
      <c r="J139" s="2"/>
      <c r="K139" s="2"/>
      <c r="L139" s="3"/>
    </row>
    <row r="140" spans="1:12" x14ac:dyDescent="0.25">
      <c r="A140" s="2"/>
      <c r="B140" s="16"/>
      <c r="C140" s="2"/>
      <c r="D140" s="40"/>
      <c r="E140" s="27"/>
      <c r="F140" s="35"/>
      <c r="G140" s="2"/>
      <c r="H140" s="2"/>
      <c r="I140" s="2"/>
      <c r="J140" s="2"/>
      <c r="K140" s="2"/>
      <c r="L140" s="3"/>
    </row>
    <row r="141" spans="1:12" x14ac:dyDescent="0.25">
      <c r="A141" s="2"/>
      <c r="B141" s="16"/>
      <c r="C141" s="2"/>
      <c r="D141" s="40"/>
      <c r="E141" s="27"/>
      <c r="F141" s="35"/>
      <c r="G141" s="2"/>
      <c r="H141" s="2"/>
      <c r="I141" s="2"/>
      <c r="J141" s="2"/>
      <c r="K141" s="2"/>
      <c r="L141" s="3"/>
    </row>
    <row r="142" spans="1:12" x14ac:dyDescent="0.25">
      <c r="A142" s="2"/>
      <c r="B142" s="16"/>
      <c r="C142" s="2"/>
      <c r="D142" s="40"/>
      <c r="E142" s="27"/>
      <c r="F142" s="35"/>
      <c r="G142" s="2"/>
      <c r="H142" s="2"/>
      <c r="I142" s="2"/>
      <c r="J142" s="2"/>
      <c r="K142" s="2"/>
      <c r="L142" s="3"/>
    </row>
    <row r="143" spans="1:12" x14ac:dyDescent="0.25">
      <c r="A143" s="2"/>
      <c r="B143" s="16"/>
      <c r="C143" s="2"/>
      <c r="D143" s="40"/>
      <c r="E143" s="27"/>
      <c r="F143" s="35"/>
      <c r="G143" s="2"/>
      <c r="H143" s="2"/>
      <c r="I143" s="2"/>
      <c r="J143" s="2"/>
      <c r="K143" s="2"/>
      <c r="L143" s="3"/>
    </row>
    <row r="144" spans="1:12" x14ac:dyDescent="0.25">
      <c r="A144" s="2"/>
      <c r="B144" s="16"/>
      <c r="C144" s="2"/>
      <c r="D144" s="40"/>
      <c r="E144" s="27"/>
      <c r="F144" s="35"/>
      <c r="G144" s="2"/>
      <c r="H144" s="2"/>
      <c r="I144" s="2"/>
      <c r="J144" s="2"/>
      <c r="K144" s="2"/>
      <c r="L144" s="3"/>
    </row>
    <row r="145" spans="1:12" x14ac:dyDescent="0.25">
      <c r="A145" s="2"/>
      <c r="B145" s="16"/>
      <c r="C145" s="2"/>
      <c r="D145" s="40"/>
      <c r="E145" s="27"/>
      <c r="F145" s="35"/>
      <c r="G145" s="2"/>
      <c r="H145" s="2"/>
      <c r="I145" s="2"/>
      <c r="J145" s="2"/>
      <c r="K145" s="2"/>
      <c r="L145" s="3"/>
    </row>
    <row r="146" spans="1:12" x14ac:dyDescent="0.25">
      <c r="A146" s="2"/>
      <c r="B146" s="16"/>
      <c r="C146" s="2"/>
      <c r="D146" s="40"/>
      <c r="E146" s="27"/>
      <c r="F146" s="35"/>
      <c r="G146" s="2"/>
      <c r="H146" s="2"/>
      <c r="I146" s="2"/>
      <c r="J146" s="2"/>
      <c r="K146" s="2"/>
      <c r="L146" s="3"/>
    </row>
    <row r="147" spans="1:12" x14ac:dyDescent="0.25">
      <c r="A147" s="2"/>
      <c r="B147" s="16"/>
      <c r="C147" s="2"/>
      <c r="D147" s="40"/>
      <c r="E147" s="27"/>
      <c r="F147" s="35"/>
      <c r="G147" s="2"/>
      <c r="H147" s="2"/>
      <c r="I147" s="2"/>
      <c r="J147" s="2"/>
      <c r="K147" s="2"/>
      <c r="L147" s="3"/>
    </row>
    <row r="148" spans="1:12" x14ac:dyDescent="0.25">
      <c r="A148" s="2"/>
      <c r="B148" s="16"/>
      <c r="C148" s="2"/>
      <c r="D148" s="40"/>
      <c r="E148" s="27"/>
      <c r="F148" s="35"/>
      <c r="G148" s="2"/>
      <c r="H148" s="2"/>
      <c r="I148" s="2"/>
      <c r="J148" s="2"/>
      <c r="K148" s="2"/>
      <c r="L148" s="3"/>
    </row>
    <row r="149" spans="1:12" x14ac:dyDescent="0.25">
      <c r="A149" s="2"/>
      <c r="B149" s="16"/>
      <c r="C149" s="2"/>
      <c r="D149" s="40"/>
      <c r="E149" s="27"/>
      <c r="F149" s="35"/>
      <c r="G149" s="2"/>
      <c r="H149" s="2"/>
      <c r="I149" s="2"/>
      <c r="J149" s="2"/>
      <c r="K149" s="2"/>
      <c r="L149" s="3"/>
    </row>
    <row r="150" spans="1:12" x14ac:dyDescent="0.25">
      <c r="A150" s="2"/>
      <c r="B150" s="16"/>
      <c r="C150" s="2"/>
      <c r="D150" s="40"/>
      <c r="E150" s="27"/>
      <c r="F150" s="35"/>
      <c r="G150" s="2"/>
      <c r="H150" s="2"/>
      <c r="I150" s="2"/>
      <c r="J150" s="2"/>
      <c r="K150" s="2"/>
      <c r="L150" s="3"/>
    </row>
    <row r="151" spans="1:12" x14ac:dyDescent="0.25">
      <c r="A151" s="2"/>
      <c r="B151" s="16"/>
      <c r="C151" s="2"/>
      <c r="D151" s="40"/>
      <c r="E151" s="27"/>
      <c r="F151" s="35"/>
      <c r="G151" s="2"/>
      <c r="H151" s="2"/>
      <c r="I151" s="2"/>
      <c r="J151" s="2"/>
      <c r="K151" s="2"/>
      <c r="L151" s="3"/>
    </row>
    <row r="152" spans="1:12" x14ac:dyDescent="0.25">
      <c r="A152" s="2"/>
      <c r="B152" s="16"/>
      <c r="C152" s="2"/>
      <c r="D152" s="40"/>
      <c r="E152" s="27"/>
      <c r="F152" s="35"/>
      <c r="G152" s="2"/>
      <c r="H152" s="2"/>
      <c r="I152" s="2"/>
      <c r="J152" s="2"/>
      <c r="K152" s="2"/>
      <c r="L152" s="3"/>
    </row>
    <row r="153" spans="1:12" x14ac:dyDescent="0.25">
      <c r="A153" s="2"/>
      <c r="B153" s="16"/>
      <c r="C153" s="2"/>
      <c r="D153" s="40"/>
      <c r="E153" s="27"/>
      <c r="F153" s="35"/>
      <c r="G153" s="2"/>
      <c r="H153" s="2"/>
      <c r="I153" s="2"/>
      <c r="J153" s="2"/>
      <c r="K153" s="2"/>
      <c r="L153" s="3"/>
    </row>
    <row r="154" spans="1:12" x14ac:dyDescent="0.25">
      <c r="A154" s="2"/>
      <c r="B154" s="16"/>
      <c r="C154" s="2"/>
      <c r="D154" s="40"/>
      <c r="E154" s="27"/>
      <c r="F154" s="35"/>
      <c r="G154" s="2"/>
      <c r="H154" s="2"/>
      <c r="I154" s="2"/>
      <c r="J154" s="2"/>
      <c r="K154" s="2"/>
      <c r="L154" s="3"/>
    </row>
    <row r="155" spans="1:12" x14ac:dyDescent="0.25">
      <c r="A155" s="2"/>
      <c r="B155" s="16"/>
      <c r="C155" s="2"/>
      <c r="D155" s="40"/>
      <c r="E155" s="27"/>
      <c r="F155" s="35"/>
      <c r="G155" s="2"/>
      <c r="H155" s="2"/>
      <c r="I155" s="2"/>
      <c r="J155" s="2"/>
      <c r="K155" s="2"/>
      <c r="L155" s="3"/>
    </row>
    <row r="156" spans="1:12" x14ac:dyDescent="0.25">
      <c r="A156" s="2"/>
      <c r="B156" s="16"/>
      <c r="C156" s="2"/>
      <c r="D156" s="40"/>
      <c r="E156" s="27"/>
      <c r="F156" s="35"/>
      <c r="G156" s="2"/>
      <c r="H156" s="2"/>
      <c r="I156" s="2"/>
      <c r="J156" s="2"/>
      <c r="K156" s="2"/>
      <c r="L156" s="3"/>
    </row>
    <row r="157" spans="1:12" x14ac:dyDescent="0.25">
      <c r="A157" s="2"/>
      <c r="B157" s="16"/>
      <c r="C157" s="2"/>
      <c r="D157" s="40"/>
      <c r="E157" s="27"/>
      <c r="F157" s="35"/>
      <c r="G157" s="2"/>
      <c r="H157" s="2"/>
      <c r="I157" s="2"/>
      <c r="J157" s="2"/>
      <c r="K157" s="2"/>
      <c r="L157" s="3"/>
    </row>
    <row r="158" spans="1:12" ht="15.75" x14ac:dyDescent="0.25">
      <c r="A158" s="2"/>
      <c r="B158" s="16"/>
      <c r="C158" s="2"/>
      <c r="D158" s="39"/>
      <c r="E158" s="27"/>
      <c r="F158" s="35"/>
      <c r="G158" s="2"/>
      <c r="H158" s="2"/>
      <c r="I158" s="2"/>
      <c r="J158" s="2"/>
      <c r="K158" s="2"/>
      <c r="L158" s="3"/>
    </row>
    <row r="159" spans="1:12" ht="15.75" x14ac:dyDescent="0.25">
      <c r="A159" s="2"/>
      <c r="B159" s="16"/>
      <c r="C159" s="2"/>
      <c r="D159" s="39"/>
      <c r="E159" s="27"/>
      <c r="F159" s="35"/>
      <c r="G159" s="2"/>
      <c r="H159" s="2"/>
      <c r="I159" s="2"/>
      <c r="J159" s="2"/>
      <c r="K159" s="2"/>
      <c r="L159" s="3"/>
    </row>
    <row r="160" spans="1:12" ht="15.75" x14ac:dyDescent="0.25">
      <c r="A160" s="2"/>
      <c r="B160" s="16"/>
      <c r="C160" s="2"/>
      <c r="D160" s="39"/>
      <c r="E160" s="27"/>
      <c r="F160" s="35"/>
      <c r="G160" s="2"/>
      <c r="H160" s="2"/>
      <c r="I160" s="2"/>
      <c r="J160" s="2"/>
      <c r="K160" s="2"/>
      <c r="L160" s="3"/>
    </row>
    <row r="161" spans="1:12" ht="15.75" x14ac:dyDescent="0.25">
      <c r="A161" s="2"/>
      <c r="B161" s="16"/>
      <c r="C161" s="2"/>
      <c r="D161" s="39"/>
      <c r="E161" s="27"/>
      <c r="F161" s="35"/>
      <c r="G161" s="2"/>
      <c r="H161" s="2"/>
      <c r="I161" s="2"/>
      <c r="J161" s="2"/>
      <c r="K161" s="2"/>
      <c r="L161" s="3"/>
    </row>
    <row r="162" spans="1:12" ht="15.75" x14ac:dyDescent="0.25">
      <c r="A162" s="2"/>
      <c r="B162" s="16"/>
      <c r="C162" s="2"/>
      <c r="D162" s="39"/>
      <c r="E162" s="27"/>
      <c r="F162" s="35"/>
      <c r="G162" s="2"/>
      <c r="H162" s="2"/>
      <c r="I162" s="2"/>
      <c r="J162" s="2"/>
      <c r="K162" s="2"/>
      <c r="L162" s="3"/>
    </row>
    <row r="163" spans="1:12" ht="15.75" x14ac:dyDescent="0.25">
      <c r="A163" s="2"/>
      <c r="B163" s="16"/>
      <c r="C163" s="2"/>
      <c r="D163" s="39"/>
      <c r="E163" s="27"/>
      <c r="F163" s="35"/>
      <c r="G163" s="2"/>
      <c r="H163" s="2"/>
      <c r="I163" s="2"/>
      <c r="J163" s="2"/>
      <c r="K163" s="2"/>
      <c r="L163" s="3"/>
    </row>
    <row r="164" spans="1:12" ht="15.75" x14ac:dyDescent="0.25">
      <c r="A164" s="2"/>
      <c r="B164" s="16"/>
      <c r="C164" s="2"/>
      <c r="D164" s="39"/>
      <c r="E164" s="27"/>
      <c r="F164" s="35"/>
      <c r="G164" s="2"/>
      <c r="H164" s="2"/>
      <c r="I164" s="2"/>
      <c r="J164" s="2"/>
      <c r="K164" s="2"/>
      <c r="L164" s="3"/>
    </row>
    <row r="165" spans="1:12" ht="15.75" x14ac:dyDescent="0.25">
      <c r="A165" s="2"/>
      <c r="B165" s="16"/>
      <c r="C165" s="2"/>
      <c r="D165" s="39"/>
      <c r="E165" s="27"/>
      <c r="F165" s="35"/>
      <c r="G165" s="2"/>
      <c r="H165" s="2"/>
      <c r="I165" s="2"/>
      <c r="J165" s="2"/>
      <c r="K165" s="2"/>
      <c r="L165" s="3"/>
    </row>
    <row r="166" spans="1:12" ht="15.75" x14ac:dyDescent="0.25">
      <c r="A166" s="2"/>
      <c r="B166" s="16"/>
      <c r="C166" s="2"/>
      <c r="D166" s="39"/>
      <c r="E166" s="27"/>
      <c r="F166" s="35"/>
      <c r="G166" s="2"/>
      <c r="H166" s="2"/>
      <c r="I166" s="2"/>
      <c r="J166" s="2"/>
      <c r="K166" s="2"/>
      <c r="L166" s="3"/>
    </row>
    <row r="167" spans="1:12" x14ac:dyDescent="0.25">
      <c r="A167" s="2"/>
      <c r="B167" s="16"/>
      <c r="C167" s="2"/>
      <c r="D167" s="2"/>
      <c r="E167" s="27"/>
      <c r="F167" s="35"/>
      <c r="G167" s="2"/>
      <c r="H167" s="2"/>
      <c r="I167" s="2"/>
      <c r="J167" s="2"/>
      <c r="K167" s="2"/>
      <c r="L167" s="3"/>
    </row>
    <row r="168" spans="1:12" ht="15.75" x14ac:dyDescent="0.25">
      <c r="A168" s="2"/>
      <c r="B168" s="16"/>
      <c r="C168" s="2"/>
      <c r="D168" s="39"/>
      <c r="E168" s="27"/>
      <c r="F168" s="35"/>
      <c r="G168" s="2"/>
      <c r="H168" s="2"/>
      <c r="I168" s="2"/>
      <c r="J168" s="2"/>
      <c r="K168" s="2"/>
      <c r="L168" s="3"/>
    </row>
    <row r="169" spans="1:12" ht="15.75" x14ac:dyDescent="0.25">
      <c r="A169" s="2"/>
      <c r="B169" s="16"/>
      <c r="C169" s="2"/>
      <c r="D169" s="39"/>
      <c r="E169" s="27"/>
      <c r="F169" s="35"/>
      <c r="G169" s="2"/>
      <c r="H169" s="2"/>
      <c r="I169" s="2"/>
      <c r="J169" s="2"/>
      <c r="K169" s="2"/>
      <c r="L169" s="3"/>
    </row>
    <row r="170" spans="1:12" ht="15.75" x14ac:dyDescent="0.25">
      <c r="A170" s="2"/>
      <c r="B170" s="16"/>
      <c r="C170" s="2"/>
      <c r="D170" s="39"/>
      <c r="E170" s="27"/>
      <c r="F170" s="35"/>
      <c r="G170" s="2"/>
      <c r="H170" s="2"/>
      <c r="I170" s="2"/>
      <c r="J170" s="2"/>
      <c r="K170" s="2"/>
      <c r="L170" s="3"/>
    </row>
    <row r="171" spans="1:12" ht="15.75" x14ac:dyDescent="0.25">
      <c r="A171" s="2"/>
      <c r="B171" s="16"/>
      <c r="C171" s="2"/>
      <c r="D171" s="39"/>
      <c r="E171" s="27"/>
      <c r="F171" s="35"/>
      <c r="G171" s="2"/>
      <c r="H171" s="2"/>
      <c r="I171" s="2"/>
      <c r="J171" s="2"/>
      <c r="K171" s="2"/>
      <c r="L171" s="3"/>
    </row>
    <row r="172" spans="1:12" ht="15.75" x14ac:dyDescent="0.25">
      <c r="A172" s="2"/>
      <c r="B172" s="16"/>
      <c r="C172" s="2"/>
      <c r="D172" s="39"/>
      <c r="E172" s="27"/>
      <c r="F172" s="35"/>
      <c r="G172" s="2"/>
      <c r="H172" s="2"/>
      <c r="I172" s="2"/>
      <c r="J172" s="2"/>
      <c r="K172" s="2"/>
      <c r="L172" s="3"/>
    </row>
    <row r="173" spans="1:12" ht="15.75" x14ac:dyDescent="0.25">
      <c r="A173" s="2"/>
      <c r="B173" s="16"/>
      <c r="C173" s="2"/>
      <c r="D173" s="39"/>
      <c r="E173" s="27"/>
      <c r="F173" s="35"/>
      <c r="G173" s="2"/>
      <c r="H173" s="2"/>
      <c r="I173" s="2"/>
      <c r="J173" s="2"/>
      <c r="K173" s="2"/>
      <c r="L173" s="3"/>
    </row>
    <row r="174" spans="1:12" ht="15.75" x14ac:dyDescent="0.25">
      <c r="A174" s="2"/>
      <c r="B174" s="16"/>
      <c r="C174" s="2"/>
      <c r="D174" s="39"/>
      <c r="E174" s="27"/>
      <c r="F174" s="35"/>
      <c r="G174" s="2"/>
      <c r="H174" s="2"/>
      <c r="I174" s="2"/>
      <c r="J174" s="2"/>
      <c r="K174" s="2"/>
      <c r="L174" s="3"/>
    </row>
    <row r="175" spans="1:12" ht="15.75" x14ac:dyDescent="0.25">
      <c r="A175" s="2"/>
      <c r="B175" s="16"/>
      <c r="C175" s="2"/>
      <c r="D175" s="37"/>
      <c r="E175" s="27"/>
      <c r="F175" s="35"/>
      <c r="G175" s="2"/>
      <c r="H175" s="2"/>
      <c r="I175" s="2"/>
      <c r="J175" s="2"/>
      <c r="K175" s="2"/>
      <c r="L175" s="3"/>
    </row>
    <row r="176" spans="1:12" ht="15.75" x14ac:dyDescent="0.25">
      <c r="A176" s="2"/>
      <c r="B176" s="12"/>
      <c r="C176" s="2"/>
      <c r="D176" s="37"/>
      <c r="E176" s="27"/>
      <c r="F176" s="35"/>
      <c r="G176" s="2"/>
      <c r="H176" s="2"/>
      <c r="I176" s="2"/>
      <c r="J176" s="2"/>
      <c r="K176" s="2"/>
      <c r="L176" s="3"/>
    </row>
    <row r="177" spans="1:12" ht="15.75" x14ac:dyDescent="0.25">
      <c r="A177" s="2"/>
      <c r="B177" s="16"/>
      <c r="C177" s="2"/>
      <c r="D177" s="37"/>
      <c r="E177" s="27"/>
      <c r="F177" s="35"/>
      <c r="G177" s="2"/>
      <c r="H177" s="2"/>
      <c r="I177" s="2"/>
      <c r="J177" s="2"/>
      <c r="K177" s="2"/>
      <c r="L177" s="3"/>
    </row>
    <row r="178" spans="1:12" ht="15.75" x14ac:dyDescent="0.25">
      <c r="A178" s="2"/>
      <c r="B178" s="16"/>
      <c r="C178" s="2"/>
      <c r="D178" s="37"/>
      <c r="E178" s="27"/>
      <c r="F178" s="35"/>
      <c r="G178" s="2"/>
      <c r="H178" s="2"/>
      <c r="I178" s="2"/>
      <c r="J178" s="2"/>
      <c r="K178" s="2"/>
      <c r="L178" s="3"/>
    </row>
    <row r="179" spans="1:12" ht="15.75" x14ac:dyDescent="0.25">
      <c r="A179" s="2"/>
      <c r="B179" s="16"/>
      <c r="C179" s="2"/>
      <c r="D179" s="37"/>
      <c r="E179" s="27"/>
      <c r="F179" s="35"/>
      <c r="G179" s="2"/>
      <c r="H179" s="2"/>
      <c r="I179" s="2"/>
      <c r="J179" s="2"/>
      <c r="K179" s="2"/>
      <c r="L179" s="3"/>
    </row>
    <row r="180" spans="1:12" ht="15.75" x14ac:dyDescent="0.25">
      <c r="A180" s="2"/>
      <c r="B180" s="16"/>
      <c r="C180" s="2"/>
      <c r="D180" s="37"/>
      <c r="E180" s="27"/>
      <c r="F180" s="35"/>
      <c r="G180" s="2"/>
      <c r="H180" s="2"/>
      <c r="I180" s="2"/>
      <c r="J180" s="2"/>
      <c r="K180" s="2"/>
      <c r="L180" s="3"/>
    </row>
    <row r="181" spans="1:12" ht="15.75" x14ac:dyDescent="0.25">
      <c r="A181" s="2"/>
      <c r="B181" s="16"/>
      <c r="C181" s="2"/>
      <c r="D181" s="37"/>
      <c r="E181" s="27"/>
      <c r="F181" s="35"/>
      <c r="G181" s="2"/>
      <c r="H181" s="2"/>
      <c r="I181" s="2"/>
      <c r="J181" s="2"/>
      <c r="K181" s="2"/>
      <c r="L181" s="3"/>
    </row>
    <row r="182" spans="1:12" ht="15.75" x14ac:dyDescent="0.25">
      <c r="A182" s="2"/>
      <c r="B182" s="16"/>
      <c r="C182" s="2"/>
      <c r="D182" s="37"/>
      <c r="E182" s="27"/>
      <c r="F182" s="35"/>
      <c r="G182" s="2"/>
      <c r="H182" s="2"/>
      <c r="I182" s="2"/>
      <c r="J182" s="2"/>
      <c r="K182" s="2"/>
      <c r="L182" s="3"/>
    </row>
    <row r="183" spans="1:12" ht="15.75" x14ac:dyDescent="0.25">
      <c r="A183" s="2"/>
      <c r="B183" s="16"/>
      <c r="C183" s="2"/>
      <c r="D183" s="37"/>
      <c r="E183" s="27"/>
      <c r="F183" s="35"/>
      <c r="G183" s="2"/>
      <c r="H183" s="2"/>
      <c r="I183" s="2"/>
      <c r="J183" s="2"/>
      <c r="K183" s="2"/>
      <c r="L183" s="3"/>
    </row>
    <row r="184" spans="1:12" ht="15.75" x14ac:dyDescent="0.25">
      <c r="A184" s="2"/>
      <c r="B184" s="16"/>
      <c r="C184" s="2"/>
      <c r="D184" s="37"/>
      <c r="E184" s="27"/>
      <c r="F184" s="35"/>
      <c r="G184" s="2"/>
      <c r="H184" s="2"/>
      <c r="I184" s="2"/>
      <c r="J184" s="2"/>
      <c r="K184" s="2"/>
      <c r="L184" s="3"/>
    </row>
    <row r="185" spans="1:12" ht="15.75" x14ac:dyDescent="0.25">
      <c r="A185" s="2"/>
      <c r="B185" s="16"/>
      <c r="C185" s="2"/>
      <c r="D185" s="37"/>
      <c r="E185" s="27"/>
      <c r="F185" s="35"/>
      <c r="G185" s="2"/>
      <c r="H185" s="2"/>
      <c r="I185" s="2"/>
      <c r="J185" s="2"/>
      <c r="K185" s="2"/>
      <c r="L185" s="3"/>
    </row>
    <row r="186" spans="1:12" ht="15.75" x14ac:dyDescent="0.25">
      <c r="A186" s="2"/>
      <c r="B186" s="16"/>
      <c r="C186" s="2"/>
      <c r="D186" s="37"/>
      <c r="E186" s="27"/>
      <c r="F186" s="35"/>
      <c r="G186" s="2"/>
      <c r="H186" s="2"/>
      <c r="I186" s="2"/>
      <c r="J186" s="2"/>
      <c r="K186" s="2"/>
      <c r="L186" s="3"/>
    </row>
    <row r="187" spans="1:12" ht="15.75" x14ac:dyDescent="0.25">
      <c r="A187" s="2"/>
      <c r="B187" s="16"/>
      <c r="C187" s="2"/>
      <c r="D187" s="37"/>
      <c r="E187" s="27"/>
      <c r="F187" s="35"/>
      <c r="G187" s="2"/>
      <c r="H187" s="2"/>
      <c r="I187" s="2"/>
      <c r="J187" s="2"/>
      <c r="K187" s="2"/>
      <c r="L187" s="3"/>
    </row>
    <row r="188" spans="1:12" ht="15.75" x14ac:dyDescent="0.25">
      <c r="A188" s="2"/>
      <c r="B188" s="16"/>
      <c r="C188" s="2"/>
      <c r="D188" s="37"/>
      <c r="E188" s="27"/>
      <c r="F188" s="35"/>
      <c r="G188" s="2"/>
      <c r="H188" s="2"/>
      <c r="I188" s="2"/>
      <c r="J188" s="2"/>
      <c r="K188" s="2"/>
      <c r="L188" s="3"/>
    </row>
    <row r="189" spans="1:12" ht="15.75" x14ac:dyDescent="0.25">
      <c r="A189" s="2"/>
      <c r="B189" s="16"/>
      <c r="C189" s="2"/>
      <c r="D189" s="37"/>
      <c r="E189" s="27"/>
      <c r="F189" s="35"/>
      <c r="G189" s="2"/>
      <c r="H189" s="2"/>
      <c r="I189" s="2"/>
      <c r="J189" s="2"/>
      <c r="K189" s="2"/>
      <c r="L189" s="3"/>
    </row>
    <row r="190" spans="1:12" ht="15.75" x14ac:dyDescent="0.25">
      <c r="A190" s="2"/>
      <c r="B190" s="16"/>
      <c r="C190" s="2"/>
      <c r="D190" s="37"/>
      <c r="E190" s="27"/>
      <c r="F190" s="35"/>
      <c r="G190" s="2"/>
      <c r="H190" s="2"/>
      <c r="I190" s="2"/>
      <c r="J190" s="2"/>
      <c r="K190" s="2"/>
      <c r="L190" s="3"/>
    </row>
    <row r="191" spans="1:12" ht="15.75" x14ac:dyDescent="0.25">
      <c r="A191" s="2"/>
      <c r="B191" s="16"/>
      <c r="C191" s="2"/>
      <c r="D191" s="37"/>
      <c r="E191" s="27"/>
      <c r="F191" s="35"/>
      <c r="G191" s="2"/>
      <c r="H191" s="2"/>
      <c r="I191" s="2"/>
      <c r="J191" s="2"/>
      <c r="K191" s="2"/>
      <c r="L191" s="3"/>
    </row>
    <row r="192" spans="1:12" ht="15.75" x14ac:dyDescent="0.25">
      <c r="A192" s="2"/>
      <c r="B192" s="16"/>
      <c r="C192" s="2"/>
      <c r="D192" s="37"/>
      <c r="E192" s="27"/>
      <c r="F192" s="35"/>
      <c r="G192" s="2"/>
      <c r="H192" s="2"/>
      <c r="I192" s="2"/>
      <c r="J192" s="2"/>
      <c r="K192" s="2"/>
      <c r="L192" s="3"/>
    </row>
    <row r="193" spans="1:12" x14ac:dyDescent="0.25">
      <c r="A193" s="2"/>
      <c r="B193" s="16"/>
      <c r="C193" s="2"/>
      <c r="D193" s="2"/>
      <c r="E193" s="27"/>
      <c r="F193" s="19"/>
      <c r="G193" s="18"/>
      <c r="H193" s="18"/>
      <c r="I193" s="18"/>
      <c r="J193" s="18"/>
      <c r="K193" s="2"/>
      <c r="L193" s="3"/>
    </row>
    <row r="194" spans="1:12" x14ac:dyDescent="0.25">
      <c r="A194" s="20"/>
      <c r="B194" s="16"/>
      <c r="C194" s="2"/>
      <c r="D194" s="2"/>
      <c r="E194" s="27"/>
      <c r="F194" s="19"/>
      <c r="G194" s="18"/>
      <c r="H194" s="18"/>
      <c r="I194" s="18"/>
      <c r="J194" s="18"/>
      <c r="K194" s="2"/>
      <c r="L194" s="3"/>
    </row>
    <row r="195" spans="1:12" x14ac:dyDescent="0.25">
      <c r="A195" s="4"/>
      <c r="B195" s="5"/>
      <c r="C195" s="16"/>
      <c r="D195" s="20"/>
      <c r="E195" s="28"/>
      <c r="F195" s="19"/>
      <c r="G195" s="18"/>
      <c r="H195" s="18"/>
      <c r="I195" s="18"/>
      <c r="J195" s="18"/>
      <c r="K195" s="22"/>
      <c r="L195" s="17"/>
    </row>
    <row r="196" spans="1:12" x14ac:dyDescent="0.25">
      <c r="A196" s="4"/>
      <c r="B196" s="16"/>
      <c r="C196" s="16"/>
      <c r="D196" s="20"/>
      <c r="E196" s="28"/>
      <c r="F196" s="19"/>
      <c r="G196" s="18"/>
      <c r="H196" s="18"/>
      <c r="I196" s="18"/>
      <c r="J196" s="18"/>
      <c r="K196" s="22"/>
      <c r="L196" s="17"/>
    </row>
    <row r="197" spans="1:12" x14ac:dyDescent="0.25">
      <c r="A197" s="4"/>
      <c r="B197" s="16"/>
      <c r="C197" s="16"/>
      <c r="D197" s="20"/>
      <c r="E197" s="28"/>
      <c r="F197" s="19"/>
      <c r="G197" s="18"/>
      <c r="H197" s="18"/>
      <c r="I197" s="18"/>
      <c r="J197" s="18"/>
      <c r="K197" s="22"/>
      <c r="L197" s="17"/>
    </row>
    <row r="198" spans="1:12" x14ac:dyDescent="0.25">
      <c r="A198" s="4"/>
      <c r="B198" s="16"/>
      <c r="C198" s="16"/>
      <c r="D198" s="20"/>
      <c r="E198" s="28"/>
      <c r="F198" s="19"/>
      <c r="G198" s="18"/>
      <c r="H198" s="18"/>
      <c r="I198" s="18"/>
      <c r="J198" s="18"/>
      <c r="K198" s="22"/>
      <c r="L198" s="17"/>
    </row>
    <row r="199" spans="1:12" x14ac:dyDescent="0.25">
      <c r="A199" s="133" t="str">
        <f>"Total Invoices: "&amp;SUBTOTAL(3,tblData46[Number])</f>
        <v>Total Invoices: 0</v>
      </c>
      <c r="B199" s="133"/>
      <c r="C199" s="133"/>
      <c r="D199" s="4"/>
      <c r="E199" s="134">
        <f>SUBTOTAL(109,tblData46[Amount])</f>
        <v>0</v>
      </c>
      <c r="F199" s="135"/>
      <c r="G199" s="136">
        <f>SUBTOTAL(109,tblData46[0-30 Days])</f>
        <v>0</v>
      </c>
      <c r="H199" s="136">
        <f>SUBTOTAL(109,tblData46[30-60 Days])</f>
        <v>0</v>
      </c>
      <c r="I199" s="136">
        <f>SUBTOTAL(109,tblData46[60-90 Days])</f>
        <v>0</v>
      </c>
      <c r="J199" s="136">
        <f>SUBTOTAL(109,tblData46[&gt;90 Days])</f>
        <v>0</v>
      </c>
      <c r="K199" s="136"/>
      <c r="L199" s="137"/>
    </row>
  </sheetData>
  <autoFilter ref="A11:K11"/>
  <conditionalFormatting sqref="F13:F198">
    <cfRule type="expression" dxfId="84" priority="1">
      <formula>$G13&lt;45</formula>
    </cfRule>
    <cfRule type="colorScale" priority="2">
      <colorScale>
        <cfvo type="num" val="0"/>
        <cfvo type="num" val="61"/>
        <cfvo type="num" val="91"/>
        <color theme="4"/>
        <color theme="5" tint="0.79998168889431442"/>
        <color theme="5"/>
      </colorScale>
    </cfRule>
  </conditionalFormatting>
  <pageMargins left="0.7" right="0.7" top="0.75" bottom="0.75" header="0.3" footer="0.3"/>
  <pageSetup orientation="portrait" r:id="rId1"/>
  <drawing r:id="rId2"/>
  <tableParts count="1">
    <tablePart r:id="rId3"/>
  </tableParts>
  <extLst>
    <ext xmlns:x14="http://schemas.microsoft.com/office/spreadsheetml/2009/9/main" uri="{05C60535-1F16-4fd2-B633-F4F36F0B64E0}">
      <x14:sparklineGroups xmlns:xm="http://schemas.microsoft.com/office/excel/2006/main">
        <x14:sparklineGroup displayEmptyCellsAs="gap" markers="1" minAxisType="group" maxAxisType="group">
          <x14:colorSeries rgb="FF0070C0"/>
          <x14:colorNegative rgb="FF000000"/>
          <x14:colorAxis rgb="FF000000"/>
          <x14:colorMarkers rgb="FF000000"/>
          <x14:colorFirst rgb="FF000000"/>
          <x14:colorLast rgb="FF000000"/>
          <x14:colorHigh rgb="FF000000"/>
          <x14:colorLow rgb="FF000000"/>
          <x14:sparklines>
            <x14:sparkline>
              <xm:f>NOV.!G13:J13</xm:f>
              <xm:sqref>L13</xm:sqref>
            </x14:sparkline>
            <x14:sparkline>
              <xm:f>NOV.!G14:J14</xm:f>
              <xm:sqref>L14</xm:sqref>
            </x14:sparkline>
            <x14:sparkline>
              <xm:f>NOV.!G15:J15</xm:f>
              <xm:sqref>L15</xm:sqref>
            </x14:sparkline>
            <x14:sparkline>
              <xm:f>NOV.!G16:J16</xm:f>
              <xm:sqref>L16</xm:sqref>
            </x14:sparkline>
            <x14:sparkline>
              <xm:f>NOV.!G17:J17</xm:f>
              <xm:sqref>L17</xm:sqref>
            </x14:sparkline>
            <x14:sparkline>
              <xm:f>NOV.!G18:J18</xm:f>
              <xm:sqref>L18</xm:sqref>
            </x14:sparkline>
            <x14:sparkline>
              <xm:f>NOV.!G19:J19</xm:f>
              <xm:sqref>L19</xm:sqref>
            </x14:sparkline>
            <x14:sparkline>
              <xm:f>NOV.!G20:J20</xm:f>
              <xm:sqref>L20</xm:sqref>
            </x14:sparkline>
            <x14:sparkline>
              <xm:f>NOV.!G21:J21</xm:f>
              <xm:sqref>L21</xm:sqref>
            </x14:sparkline>
            <x14:sparkline>
              <xm:f>NOV.!G22:J22</xm:f>
              <xm:sqref>L22</xm:sqref>
            </x14:sparkline>
            <x14:sparkline>
              <xm:f>NOV.!G23:J23</xm:f>
              <xm:sqref>L23</xm:sqref>
            </x14:sparkline>
            <x14:sparkline>
              <xm:f>NOV.!G24:J24</xm:f>
              <xm:sqref>L24</xm:sqref>
            </x14:sparkline>
            <x14:sparkline>
              <xm:f>NOV.!G25:J25</xm:f>
              <xm:sqref>L25</xm:sqref>
            </x14:sparkline>
            <x14:sparkline>
              <xm:f>NOV.!G26:J26</xm:f>
              <xm:sqref>L26</xm:sqref>
            </x14:sparkline>
            <x14:sparkline>
              <xm:f>NOV.!G27:J27</xm:f>
              <xm:sqref>L27</xm:sqref>
            </x14:sparkline>
            <x14:sparkline>
              <xm:f>NOV.!G28:J28</xm:f>
              <xm:sqref>L28</xm:sqref>
            </x14:sparkline>
            <x14:sparkline>
              <xm:f>NOV.!G29:J29</xm:f>
              <xm:sqref>L29</xm:sqref>
            </x14:sparkline>
            <x14:sparkline>
              <xm:f>NOV.!G30:J30</xm:f>
              <xm:sqref>L30</xm:sqref>
            </x14:sparkline>
            <x14:sparkline>
              <xm:f>NOV.!G31:J31</xm:f>
              <xm:sqref>L31</xm:sqref>
            </x14:sparkline>
            <x14:sparkline>
              <xm:f>NOV.!G32:J32</xm:f>
              <xm:sqref>L32</xm:sqref>
            </x14:sparkline>
            <x14:sparkline>
              <xm:f>NOV.!G33:J33</xm:f>
              <xm:sqref>L33</xm:sqref>
            </x14:sparkline>
            <x14:sparkline>
              <xm:f>NOV.!G34:J34</xm:f>
              <xm:sqref>L34</xm:sqref>
            </x14:sparkline>
            <x14:sparkline>
              <xm:f>NOV.!G35:J35</xm:f>
              <xm:sqref>L35</xm:sqref>
            </x14:sparkline>
            <x14:sparkline>
              <xm:f>NOV.!G36:J36</xm:f>
              <xm:sqref>L36</xm:sqref>
            </x14:sparkline>
            <x14:sparkline>
              <xm:f>NOV.!G37:J37</xm:f>
              <xm:sqref>L37</xm:sqref>
            </x14:sparkline>
            <x14:sparkline>
              <xm:f>NOV.!G38:J38</xm:f>
              <xm:sqref>L38</xm:sqref>
            </x14:sparkline>
            <x14:sparkline>
              <xm:f>NOV.!G39:J39</xm:f>
              <xm:sqref>L39</xm:sqref>
            </x14:sparkline>
            <x14:sparkline>
              <xm:f>NOV.!G40:J40</xm:f>
              <xm:sqref>L40</xm:sqref>
            </x14:sparkline>
            <x14:sparkline>
              <xm:f>NOV.!G41:J41</xm:f>
              <xm:sqref>L41</xm:sqref>
            </x14:sparkline>
            <x14:sparkline>
              <xm:f>NOV.!G42:J42</xm:f>
              <xm:sqref>L42</xm:sqref>
            </x14:sparkline>
            <x14:sparkline>
              <xm:f>NOV.!G43:J43</xm:f>
              <xm:sqref>L43</xm:sqref>
            </x14:sparkline>
            <x14:sparkline>
              <xm:f>NOV.!G44:J44</xm:f>
              <xm:sqref>L44</xm:sqref>
            </x14:sparkline>
            <x14:sparkline>
              <xm:f>NOV.!G45:J45</xm:f>
              <xm:sqref>L45</xm:sqref>
            </x14:sparkline>
            <x14:sparkline>
              <xm:f>NOV.!G46:J46</xm:f>
              <xm:sqref>L46</xm:sqref>
            </x14:sparkline>
            <x14:sparkline>
              <xm:f>NOV.!G47:J47</xm:f>
              <xm:sqref>L47</xm:sqref>
            </x14:sparkline>
            <x14:sparkline>
              <xm:f>NOV.!G48:J48</xm:f>
              <xm:sqref>L48</xm:sqref>
            </x14:sparkline>
            <x14:sparkline>
              <xm:f>NOV.!G49:J49</xm:f>
              <xm:sqref>L49</xm:sqref>
            </x14:sparkline>
            <x14:sparkline>
              <xm:f>NOV.!G50:J50</xm:f>
              <xm:sqref>L50</xm:sqref>
            </x14:sparkline>
            <x14:sparkline>
              <xm:f>NOV.!G51:J51</xm:f>
              <xm:sqref>L51</xm:sqref>
            </x14:sparkline>
            <x14:sparkline>
              <xm:f>NOV.!G52:J52</xm:f>
              <xm:sqref>L52</xm:sqref>
            </x14:sparkline>
            <x14:sparkline>
              <xm:f>NOV.!G53:J53</xm:f>
              <xm:sqref>L53</xm:sqref>
            </x14:sparkline>
            <x14:sparkline>
              <xm:f>NOV.!G54:J54</xm:f>
              <xm:sqref>L54</xm:sqref>
            </x14:sparkline>
            <x14:sparkline>
              <xm:f>NOV.!G55:J55</xm:f>
              <xm:sqref>L55</xm:sqref>
            </x14:sparkline>
            <x14:sparkline>
              <xm:f>NOV.!G56:J56</xm:f>
              <xm:sqref>L56</xm:sqref>
            </x14:sparkline>
            <x14:sparkline>
              <xm:f>NOV.!G57:J57</xm:f>
              <xm:sqref>L57</xm:sqref>
            </x14:sparkline>
            <x14:sparkline>
              <xm:f>NOV.!G58:J58</xm:f>
              <xm:sqref>L58</xm:sqref>
            </x14:sparkline>
            <x14:sparkline>
              <xm:f>NOV.!G59:J59</xm:f>
              <xm:sqref>L59</xm:sqref>
            </x14:sparkline>
            <x14:sparkline>
              <xm:f>NOV.!G60:J60</xm:f>
              <xm:sqref>L60</xm:sqref>
            </x14:sparkline>
            <x14:sparkline>
              <xm:f>NOV.!G61:J61</xm:f>
              <xm:sqref>L61</xm:sqref>
            </x14:sparkline>
            <x14:sparkline>
              <xm:f>NOV.!G62:J62</xm:f>
              <xm:sqref>L62</xm:sqref>
            </x14:sparkline>
            <x14:sparkline>
              <xm:f>NOV.!G63:J63</xm:f>
              <xm:sqref>L63</xm:sqref>
            </x14:sparkline>
            <x14:sparkline>
              <xm:f>NOV.!G64:J64</xm:f>
              <xm:sqref>L64</xm:sqref>
            </x14:sparkline>
            <x14:sparkline>
              <xm:f>NOV.!G65:J65</xm:f>
              <xm:sqref>L65</xm:sqref>
            </x14:sparkline>
            <x14:sparkline>
              <xm:f>NOV.!G66:J66</xm:f>
              <xm:sqref>L66</xm:sqref>
            </x14:sparkline>
            <x14:sparkline>
              <xm:f>NOV.!G67:J67</xm:f>
              <xm:sqref>L67</xm:sqref>
            </x14:sparkline>
            <x14:sparkline>
              <xm:f>NOV.!G68:J68</xm:f>
              <xm:sqref>L68</xm:sqref>
            </x14:sparkline>
            <x14:sparkline>
              <xm:f>NOV.!G69:J69</xm:f>
              <xm:sqref>L69</xm:sqref>
            </x14:sparkline>
            <x14:sparkline>
              <xm:f>NOV.!G70:J70</xm:f>
              <xm:sqref>L70</xm:sqref>
            </x14:sparkline>
            <x14:sparkline>
              <xm:f>NOV.!G71:J71</xm:f>
              <xm:sqref>L71</xm:sqref>
            </x14:sparkline>
            <x14:sparkline>
              <xm:f>NOV.!G72:J72</xm:f>
              <xm:sqref>L72</xm:sqref>
            </x14:sparkline>
            <x14:sparkline>
              <xm:f>NOV.!G73:J73</xm:f>
              <xm:sqref>L73</xm:sqref>
            </x14:sparkline>
            <x14:sparkline>
              <xm:f>NOV.!G74:J74</xm:f>
              <xm:sqref>L74</xm:sqref>
            </x14:sparkline>
            <x14:sparkline>
              <xm:f>NOV.!G75:J75</xm:f>
              <xm:sqref>L75</xm:sqref>
            </x14:sparkline>
            <x14:sparkline>
              <xm:f>NOV.!G76:J76</xm:f>
              <xm:sqref>L76</xm:sqref>
            </x14:sparkline>
            <x14:sparkline>
              <xm:f>NOV.!G77:J77</xm:f>
              <xm:sqref>L77</xm:sqref>
            </x14:sparkline>
            <x14:sparkline>
              <xm:f>NOV.!G78:J78</xm:f>
              <xm:sqref>L78</xm:sqref>
            </x14:sparkline>
            <x14:sparkline>
              <xm:f>NOV.!G79:J79</xm:f>
              <xm:sqref>L79</xm:sqref>
            </x14:sparkline>
            <x14:sparkline>
              <xm:f>NOV.!G80:J80</xm:f>
              <xm:sqref>L80</xm:sqref>
            </x14:sparkline>
            <x14:sparkline>
              <xm:f>NOV.!G81:J81</xm:f>
              <xm:sqref>L81</xm:sqref>
            </x14:sparkline>
            <x14:sparkline>
              <xm:f>NOV.!G82:J82</xm:f>
              <xm:sqref>L82</xm:sqref>
            </x14:sparkline>
            <x14:sparkline>
              <xm:f>NOV.!G83:J83</xm:f>
              <xm:sqref>L83</xm:sqref>
            </x14:sparkline>
            <x14:sparkline>
              <xm:f>NOV.!G84:J84</xm:f>
              <xm:sqref>L84</xm:sqref>
            </x14:sparkline>
            <x14:sparkline>
              <xm:f>NOV.!G85:J85</xm:f>
              <xm:sqref>L85</xm:sqref>
            </x14:sparkline>
            <x14:sparkline>
              <xm:f>NOV.!G86:J86</xm:f>
              <xm:sqref>L86</xm:sqref>
            </x14:sparkline>
            <x14:sparkline>
              <xm:f>NOV.!G87:J87</xm:f>
              <xm:sqref>L87</xm:sqref>
            </x14:sparkline>
            <x14:sparkline>
              <xm:f>NOV.!G88:J88</xm:f>
              <xm:sqref>L88</xm:sqref>
            </x14:sparkline>
            <x14:sparkline>
              <xm:f>NOV.!G89:J89</xm:f>
              <xm:sqref>L89</xm:sqref>
            </x14:sparkline>
            <x14:sparkline>
              <xm:f>NOV.!G90:J90</xm:f>
              <xm:sqref>L90</xm:sqref>
            </x14:sparkline>
            <x14:sparkline>
              <xm:f>NOV.!G91:J91</xm:f>
              <xm:sqref>L91</xm:sqref>
            </x14:sparkline>
            <x14:sparkline>
              <xm:f>NOV.!G92:J92</xm:f>
              <xm:sqref>L92</xm:sqref>
            </x14:sparkline>
            <x14:sparkline>
              <xm:f>NOV.!G93:J93</xm:f>
              <xm:sqref>L93</xm:sqref>
            </x14:sparkline>
            <x14:sparkline>
              <xm:f>NOV.!G94:J94</xm:f>
              <xm:sqref>L94</xm:sqref>
            </x14:sparkline>
            <x14:sparkline>
              <xm:f>NOV.!G95:J95</xm:f>
              <xm:sqref>L95</xm:sqref>
            </x14:sparkline>
            <x14:sparkline>
              <xm:f>NOV.!G96:J96</xm:f>
              <xm:sqref>L96</xm:sqref>
            </x14:sparkline>
            <x14:sparkline>
              <xm:f>NOV.!G97:J97</xm:f>
              <xm:sqref>L97</xm:sqref>
            </x14:sparkline>
            <x14:sparkline>
              <xm:f>NOV.!G98:J98</xm:f>
              <xm:sqref>L98</xm:sqref>
            </x14:sparkline>
            <x14:sparkline>
              <xm:f>NOV.!G99:J99</xm:f>
              <xm:sqref>L99</xm:sqref>
            </x14:sparkline>
            <x14:sparkline>
              <xm:f>NOV.!G100:J100</xm:f>
              <xm:sqref>L100</xm:sqref>
            </x14:sparkline>
            <x14:sparkline>
              <xm:f>NOV.!G101:J101</xm:f>
              <xm:sqref>L101</xm:sqref>
            </x14:sparkline>
            <x14:sparkline>
              <xm:f>NOV.!G102:J102</xm:f>
              <xm:sqref>L102</xm:sqref>
            </x14:sparkline>
            <x14:sparkline>
              <xm:f>NOV.!G103:J103</xm:f>
              <xm:sqref>L103</xm:sqref>
            </x14:sparkline>
            <x14:sparkline>
              <xm:f>NOV.!G104:J104</xm:f>
              <xm:sqref>L104</xm:sqref>
            </x14:sparkline>
            <x14:sparkline>
              <xm:f>NOV.!G105:J105</xm:f>
              <xm:sqref>L105</xm:sqref>
            </x14:sparkline>
            <x14:sparkline>
              <xm:f>NOV.!G106:J106</xm:f>
              <xm:sqref>L106</xm:sqref>
            </x14:sparkline>
            <x14:sparkline>
              <xm:f>NOV.!G107:J107</xm:f>
              <xm:sqref>L107</xm:sqref>
            </x14:sparkline>
            <x14:sparkline>
              <xm:f>NOV.!G108:J108</xm:f>
              <xm:sqref>L108</xm:sqref>
            </x14:sparkline>
            <x14:sparkline>
              <xm:f>NOV.!G109:J109</xm:f>
              <xm:sqref>L109</xm:sqref>
            </x14:sparkline>
            <x14:sparkline>
              <xm:f>NOV.!G110:J110</xm:f>
              <xm:sqref>L110</xm:sqref>
            </x14:sparkline>
            <x14:sparkline>
              <xm:f>NOV.!G111:J111</xm:f>
              <xm:sqref>L111</xm:sqref>
            </x14:sparkline>
            <x14:sparkline>
              <xm:f>NOV.!G112:J112</xm:f>
              <xm:sqref>L112</xm:sqref>
            </x14:sparkline>
            <x14:sparkline>
              <xm:f>NOV.!G113:J113</xm:f>
              <xm:sqref>L113</xm:sqref>
            </x14:sparkline>
            <x14:sparkline>
              <xm:f>NOV.!G114:J114</xm:f>
              <xm:sqref>L114</xm:sqref>
            </x14:sparkline>
            <x14:sparkline>
              <xm:f>NOV.!G115:J115</xm:f>
              <xm:sqref>L115</xm:sqref>
            </x14:sparkline>
            <x14:sparkline>
              <xm:f>NOV.!G116:J116</xm:f>
              <xm:sqref>L116</xm:sqref>
            </x14:sparkline>
            <x14:sparkline>
              <xm:f>NOV.!G117:J117</xm:f>
              <xm:sqref>L117</xm:sqref>
            </x14:sparkline>
            <x14:sparkline>
              <xm:f>NOV.!G118:J118</xm:f>
              <xm:sqref>L118</xm:sqref>
            </x14:sparkline>
            <x14:sparkline>
              <xm:f>NOV.!G119:J119</xm:f>
              <xm:sqref>L119</xm:sqref>
            </x14:sparkline>
            <x14:sparkline>
              <xm:f>NOV.!G120:J120</xm:f>
              <xm:sqref>L120</xm:sqref>
            </x14:sparkline>
            <x14:sparkline>
              <xm:f>NOV.!G121:J121</xm:f>
              <xm:sqref>L121</xm:sqref>
            </x14:sparkline>
            <x14:sparkline>
              <xm:f>NOV.!G122:J122</xm:f>
              <xm:sqref>L122</xm:sqref>
            </x14:sparkline>
            <x14:sparkline>
              <xm:f>NOV.!G123:J123</xm:f>
              <xm:sqref>L123</xm:sqref>
            </x14:sparkline>
            <x14:sparkline>
              <xm:f>NOV.!G124:J124</xm:f>
              <xm:sqref>L124</xm:sqref>
            </x14:sparkline>
            <x14:sparkline>
              <xm:f>NOV.!G125:J125</xm:f>
              <xm:sqref>L125</xm:sqref>
            </x14:sparkline>
            <x14:sparkline>
              <xm:f>NOV.!G126:J126</xm:f>
              <xm:sqref>L126</xm:sqref>
            </x14:sparkline>
            <x14:sparkline>
              <xm:f>NOV.!G127:J127</xm:f>
              <xm:sqref>L127</xm:sqref>
            </x14:sparkline>
            <x14:sparkline>
              <xm:f>NOV.!G128:J128</xm:f>
              <xm:sqref>L128</xm:sqref>
            </x14:sparkline>
            <x14:sparkline>
              <xm:f>NOV.!G129:J129</xm:f>
              <xm:sqref>L129</xm:sqref>
            </x14:sparkline>
            <x14:sparkline>
              <xm:f>NOV.!G130:J130</xm:f>
              <xm:sqref>L130</xm:sqref>
            </x14:sparkline>
            <x14:sparkline>
              <xm:f>NOV.!G131:J131</xm:f>
              <xm:sqref>L131</xm:sqref>
            </x14:sparkline>
            <x14:sparkline>
              <xm:f>NOV.!G132:J132</xm:f>
              <xm:sqref>L132</xm:sqref>
            </x14:sparkline>
            <x14:sparkline>
              <xm:f>NOV.!G133:J133</xm:f>
              <xm:sqref>L133</xm:sqref>
            </x14:sparkline>
            <x14:sparkline>
              <xm:f>NOV.!G134:J134</xm:f>
              <xm:sqref>L134</xm:sqref>
            </x14:sparkline>
            <x14:sparkline>
              <xm:f>NOV.!G135:J135</xm:f>
              <xm:sqref>L135</xm:sqref>
            </x14:sparkline>
            <x14:sparkline>
              <xm:f>NOV.!G136:J136</xm:f>
              <xm:sqref>L136</xm:sqref>
            </x14:sparkline>
            <x14:sparkline>
              <xm:f>NOV.!G137:J137</xm:f>
              <xm:sqref>L137</xm:sqref>
            </x14:sparkline>
            <x14:sparkline>
              <xm:f>NOV.!G138:J138</xm:f>
              <xm:sqref>L138</xm:sqref>
            </x14:sparkline>
            <x14:sparkline>
              <xm:f>NOV.!G139:J139</xm:f>
              <xm:sqref>L139</xm:sqref>
            </x14:sparkline>
            <x14:sparkline>
              <xm:f>NOV.!G140:J140</xm:f>
              <xm:sqref>L140</xm:sqref>
            </x14:sparkline>
            <x14:sparkline>
              <xm:f>NOV.!G141:J141</xm:f>
              <xm:sqref>L141</xm:sqref>
            </x14:sparkline>
            <x14:sparkline>
              <xm:f>NOV.!G142:J142</xm:f>
              <xm:sqref>L142</xm:sqref>
            </x14:sparkline>
            <x14:sparkline>
              <xm:f>NOV.!G143:J143</xm:f>
              <xm:sqref>L143</xm:sqref>
            </x14:sparkline>
            <x14:sparkline>
              <xm:f>NOV.!G144:J144</xm:f>
              <xm:sqref>L144</xm:sqref>
            </x14:sparkline>
            <x14:sparkline>
              <xm:f>NOV.!G145:J145</xm:f>
              <xm:sqref>L145</xm:sqref>
            </x14:sparkline>
            <x14:sparkline>
              <xm:f>NOV.!G146:J146</xm:f>
              <xm:sqref>L146</xm:sqref>
            </x14:sparkline>
            <x14:sparkline>
              <xm:f>NOV.!G147:J147</xm:f>
              <xm:sqref>L147</xm:sqref>
            </x14:sparkline>
            <x14:sparkline>
              <xm:f>NOV.!G148:J148</xm:f>
              <xm:sqref>L148</xm:sqref>
            </x14:sparkline>
            <x14:sparkline>
              <xm:f>NOV.!G149:J149</xm:f>
              <xm:sqref>L149</xm:sqref>
            </x14:sparkline>
            <x14:sparkline>
              <xm:f>NOV.!G150:J150</xm:f>
              <xm:sqref>L150</xm:sqref>
            </x14:sparkline>
            <x14:sparkline>
              <xm:f>NOV.!G151:J151</xm:f>
              <xm:sqref>L151</xm:sqref>
            </x14:sparkline>
            <x14:sparkline>
              <xm:f>NOV.!G152:J152</xm:f>
              <xm:sqref>L152</xm:sqref>
            </x14:sparkline>
            <x14:sparkline>
              <xm:f>NOV.!G153:J153</xm:f>
              <xm:sqref>L153</xm:sqref>
            </x14:sparkline>
            <x14:sparkline>
              <xm:f>NOV.!G154:J154</xm:f>
              <xm:sqref>L154</xm:sqref>
            </x14:sparkline>
            <x14:sparkline>
              <xm:f>NOV.!G155:J155</xm:f>
              <xm:sqref>L155</xm:sqref>
            </x14:sparkline>
            <x14:sparkline>
              <xm:f>NOV.!G156:J156</xm:f>
              <xm:sqref>L156</xm:sqref>
            </x14:sparkline>
            <x14:sparkline>
              <xm:f>NOV.!G157:J157</xm:f>
              <xm:sqref>L157</xm:sqref>
            </x14:sparkline>
            <x14:sparkline>
              <xm:f>NOV.!G158:J158</xm:f>
              <xm:sqref>L158</xm:sqref>
            </x14:sparkline>
            <x14:sparkline>
              <xm:f>NOV.!G159:J159</xm:f>
              <xm:sqref>L159</xm:sqref>
            </x14:sparkline>
            <x14:sparkline>
              <xm:f>NOV.!G160:J160</xm:f>
              <xm:sqref>L160</xm:sqref>
            </x14:sparkline>
            <x14:sparkline>
              <xm:f>NOV.!G161:J161</xm:f>
              <xm:sqref>L161</xm:sqref>
            </x14:sparkline>
            <x14:sparkline>
              <xm:f>NOV.!G162:J162</xm:f>
              <xm:sqref>L162</xm:sqref>
            </x14:sparkline>
            <x14:sparkline>
              <xm:f>NOV.!G163:J163</xm:f>
              <xm:sqref>L163</xm:sqref>
            </x14:sparkline>
            <x14:sparkline>
              <xm:f>NOV.!G164:J164</xm:f>
              <xm:sqref>L164</xm:sqref>
            </x14:sparkline>
            <x14:sparkline>
              <xm:f>NOV.!G165:J165</xm:f>
              <xm:sqref>L165</xm:sqref>
            </x14:sparkline>
            <x14:sparkline>
              <xm:f>NOV.!G166:J166</xm:f>
              <xm:sqref>L166</xm:sqref>
            </x14:sparkline>
            <x14:sparkline>
              <xm:f>NOV.!G167:J167</xm:f>
              <xm:sqref>L167</xm:sqref>
            </x14:sparkline>
            <x14:sparkline>
              <xm:f>NOV.!G168:J168</xm:f>
              <xm:sqref>L168</xm:sqref>
            </x14:sparkline>
            <x14:sparkline>
              <xm:f>NOV.!G169:J169</xm:f>
              <xm:sqref>L169</xm:sqref>
            </x14:sparkline>
            <x14:sparkline>
              <xm:f>NOV.!G170:J170</xm:f>
              <xm:sqref>L170</xm:sqref>
            </x14:sparkline>
            <x14:sparkline>
              <xm:f>NOV.!G171:J171</xm:f>
              <xm:sqref>L171</xm:sqref>
            </x14:sparkline>
            <x14:sparkline>
              <xm:f>NOV.!G172:J172</xm:f>
              <xm:sqref>L172</xm:sqref>
            </x14:sparkline>
            <x14:sparkline>
              <xm:f>NOV.!G173:J173</xm:f>
              <xm:sqref>L173</xm:sqref>
            </x14:sparkline>
            <x14:sparkline>
              <xm:f>NOV.!G174:J174</xm:f>
              <xm:sqref>L174</xm:sqref>
            </x14:sparkline>
            <x14:sparkline>
              <xm:f>NOV.!G175:J175</xm:f>
              <xm:sqref>L175</xm:sqref>
            </x14:sparkline>
            <x14:sparkline>
              <xm:f>NOV.!G176:J176</xm:f>
              <xm:sqref>L176</xm:sqref>
            </x14:sparkline>
            <x14:sparkline>
              <xm:f>NOV.!G177:J177</xm:f>
              <xm:sqref>L177</xm:sqref>
            </x14:sparkline>
            <x14:sparkline>
              <xm:f>NOV.!G178:J178</xm:f>
              <xm:sqref>L178</xm:sqref>
            </x14:sparkline>
            <x14:sparkline>
              <xm:f>NOV.!G179:J179</xm:f>
              <xm:sqref>L179</xm:sqref>
            </x14:sparkline>
            <x14:sparkline>
              <xm:f>NOV.!G180:J180</xm:f>
              <xm:sqref>L180</xm:sqref>
            </x14:sparkline>
            <x14:sparkline>
              <xm:f>NOV.!G181:J181</xm:f>
              <xm:sqref>L181</xm:sqref>
            </x14:sparkline>
            <x14:sparkline>
              <xm:f>NOV.!G182:J182</xm:f>
              <xm:sqref>L182</xm:sqref>
            </x14:sparkline>
            <x14:sparkline>
              <xm:f>NOV.!G183:J183</xm:f>
              <xm:sqref>L183</xm:sqref>
            </x14:sparkline>
            <x14:sparkline>
              <xm:f>NOV.!G184:J184</xm:f>
              <xm:sqref>L184</xm:sqref>
            </x14:sparkline>
            <x14:sparkline>
              <xm:f>NOV.!G185:J185</xm:f>
              <xm:sqref>L185</xm:sqref>
            </x14:sparkline>
            <x14:sparkline>
              <xm:f>NOV.!G186:J186</xm:f>
              <xm:sqref>L186</xm:sqref>
            </x14:sparkline>
            <x14:sparkline>
              <xm:f>NOV.!G187:J187</xm:f>
              <xm:sqref>L187</xm:sqref>
            </x14:sparkline>
            <x14:sparkline>
              <xm:f>NOV.!G188:J188</xm:f>
              <xm:sqref>L188</xm:sqref>
            </x14:sparkline>
            <x14:sparkline>
              <xm:f>NOV.!G189:J189</xm:f>
              <xm:sqref>L189</xm:sqref>
            </x14:sparkline>
            <x14:sparkline>
              <xm:f>NOV.!G190:J190</xm:f>
              <xm:sqref>L190</xm:sqref>
            </x14:sparkline>
            <x14:sparkline>
              <xm:f>NOV.!G191:J191</xm:f>
              <xm:sqref>L191</xm:sqref>
            </x14:sparkline>
            <x14:sparkline>
              <xm:f>NOV.!G192:J192</xm:f>
              <xm:sqref>L192</xm:sqref>
            </x14:sparkline>
            <x14:sparkline>
              <xm:f>NOV.!G193:J193</xm:f>
              <xm:sqref>L193</xm:sqref>
            </x14:sparkline>
            <x14:sparkline>
              <xm:f>NOV.!G194:J194</xm:f>
              <xm:sqref>L194</xm:sqref>
            </x14:sparkline>
            <x14:sparkline>
              <xm:f>NOV.!G195:J195</xm:f>
              <xm:sqref>L195</xm:sqref>
            </x14:sparkline>
            <x14:sparkline>
              <xm:f>NOV.!G196:J196</xm:f>
              <xm:sqref>L196</xm:sqref>
            </x14:sparkline>
            <x14:sparkline>
              <xm:f>NOV.!G197:J197</xm:f>
              <xm:sqref>L197</xm:sqref>
            </x14:sparkline>
            <x14:sparkline>
              <xm:f>NOV.!G198:J198</xm:f>
              <xm:sqref>L198</xm:sqref>
            </x14:sparkline>
          </x14:sparklines>
        </x14:sparklineGroup>
      </x14:sparklineGroup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4"/>
  <sheetViews>
    <sheetView workbookViewId="0">
      <pane ySplit="11" topLeftCell="A12" activePane="bottomLeft" state="frozen"/>
      <selection pane="bottomLeft" activeCell="K26" sqref="K26"/>
    </sheetView>
  </sheetViews>
  <sheetFormatPr defaultRowHeight="15" x14ac:dyDescent="0.25"/>
  <cols>
    <col min="1" max="1" width="13.42578125" customWidth="1"/>
    <col min="2" max="2" width="15.28515625" style="25" customWidth="1"/>
    <col min="3" max="3" width="14.28515625" customWidth="1"/>
    <col min="4" max="4" width="30" style="36" customWidth="1"/>
    <col min="5" max="5" width="10.28515625" customWidth="1"/>
    <col min="6" max="6" width="16.7109375" style="30" customWidth="1"/>
    <col min="7" max="7" width="19.140625" style="33" customWidth="1"/>
    <col min="8" max="8" width="12" customWidth="1"/>
    <col min="9" max="9" width="13.140625" customWidth="1"/>
    <col min="10" max="10" width="13.42578125" customWidth="1"/>
    <col min="11" max="11" width="15.7109375" customWidth="1"/>
  </cols>
  <sheetData>
    <row r="1" spans="1:12" ht="18.75" x14ac:dyDescent="0.25">
      <c r="A1" s="32" t="s">
        <v>386</v>
      </c>
    </row>
    <row r="2" spans="1:12" ht="45" x14ac:dyDescent="0.25">
      <c r="A2" s="21" t="s">
        <v>1</v>
      </c>
    </row>
    <row r="11" spans="1:12" s="23" customFormat="1" x14ac:dyDescent="0.25">
      <c r="A11" s="23" t="s">
        <v>2</v>
      </c>
      <c r="B11" s="26" t="s">
        <v>3</v>
      </c>
      <c r="C11" s="23" t="s">
        <v>4</v>
      </c>
      <c r="D11" s="38" t="s">
        <v>5</v>
      </c>
      <c r="E11" s="23" t="s">
        <v>6</v>
      </c>
      <c r="F11" s="29" t="s">
        <v>378</v>
      </c>
      <c r="G11" s="34" t="s">
        <v>7</v>
      </c>
      <c r="H11" s="23" t="s">
        <v>8</v>
      </c>
      <c r="I11" s="23" t="s">
        <v>9</v>
      </c>
      <c r="J11" s="23" t="s">
        <v>10</v>
      </c>
      <c r="K11" s="23" t="s">
        <v>11</v>
      </c>
    </row>
    <row r="12" spans="1:12" x14ac:dyDescent="0.25">
      <c r="A12" s="2" t="s">
        <v>13</v>
      </c>
      <c r="B12" s="20" t="s">
        <v>14</v>
      </c>
      <c r="C12" s="2" t="s">
        <v>15</v>
      </c>
      <c r="D12" s="2" t="s">
        <v>16</v>
      </c>
      <c r="E12" s="2" t="s">
        <v>17</v>
      </c>
      <c r="F12" s="27" t="s">
        <v>379</v>
      </c>
      <c r="G12" s="35" t="s">
        <v>18</v>
      </c>
      <c r="H12" s="2" t="s">
        <v>19</v>
      </c>
      <c r="I12" s="2" t="s">
        <v>20</v>
      </c>
      <c r="J12" s="2" t="s">
        <v>21</v>
      </c>
      <c r="K12" s="2" t="s">
        <v>22</v>
      </c>
      <c r="L12" s="3" t="s">
        <v>23</v>
      </c>
    </row>
    <row r="13" spans="1:12" s="64" customFormat="1" x14ac:dyDescent="0.25">
      <c r="A13" s="42"/>
      <c r="B13" s="43"/>
      <c r="C13" s="42"/>
      <c r="D13" s="47"/>
      <c r="E13" s="42"/>
      <c r="F13" s="44"/>
      <c r="G13" s="45"/>
      <c r="H13" s="42"/>
      <c r="I13" s="42"/>
      <c r="J13" s="42"/>
      <c r="K13" s="42"/>
      <c r="L13" s="46"/>
    </row>
    <row r="14" spans="1:12" s="64" customFormat="1" x14ac:dyDescent="0.25">
      <c r="A14" s="42"/>
      <c r="B14" s="43"/>
      <c r="C14" s="42"/>
      <c r="D14" s="47"/>
      <c r="E14" s="42"/>
      <c r="F14" s="44"/>
      <c r="G14" s="45"/>
      <c r="H14" s="42"/>
      <c r="I14" s="42"/>
      <c r="J14" s="42"/>
      <c r="K14" s="42"/>
      <c r="L14" s="46"/>
    </row>
    <row r="15" spans="1:12" s="64" customFormat="1" x14ac:dyDescent="0.25">
      <c r="A15" s="42"/>
      <c r="B15" s="43"/>
      <c r="C15" s="42"/>
      <c r="D15" s="47"/>
      <c r="E15" s="42"/>
      <c r="F15" s="44"/>
      <c r="G15" s="45"/>
      <c r="H15" s="42"/>
      <c r="I15" s="42"/>
      <c r="J15" s="42"/>
      <c r="K15" s="42"/>
      <c r="L15" s="46"/>
    </row>
    <row r="16" spans="1:12" s="64" customFormat="1" x14ac:dyDescent="0.25">
      <c r="A16" s="42"/>
      <c r="B16" s="43"/>
      <c r="C16" s="42"/>
      <c r="D16" s="47"/>
      <c r="E16" s="42"/>
      <c r="F16" s="44"/>
      <c r="G16" s="45"/>
      <c r="H16" s="42"/>
      <c r="I16" s="42"/>
      <c r="J16" s="42"/>
      <c r="K16" s="42"/>
      <c r="L16" s="46"/>
    </row>
    <row r="17" spans="1:12" s="64" customFormat="1" x14ac:dyDescent="0.25">
      <c r="A17" s="42"/>
      <c r="B17" s="43"/>
      <c r="C17" s="42"/>
      <c r="D17" s="47"/>
      <c r="E17" s="42"/>
      <c r="F17" s="44"/>
      <c r="G17" s="45"/>
      <c r="H17" s="42"/>
      <c r="I17" s="42"/>
      <c r="J17" s="42"/>
      <c r="K17" s="42"/>
      <c r="L17" s="46"/>
    </row>
    <row r="18" spans="1:12" s="64" customFormat="1" x14ac:dyDescent="0.25">
      <c r="A18" s="42"/>
      <c r="B18" s="43"/>
      <c r="C18" s="42"/>
      <c r="D18" s="47"/>
      <c r="E18" s="42"/>
      <c r="F18" s="44"/>
      <c r="G18" s="45"/>
      <c r="H18" s="42"/>
      <c r="I18" s="42"/>
      <c r="J18" s="42"/>
      <c r="K18" s="42"/>
      <c r="L18" s="46"/>
    </row>
    <row r="19" spans="1:12" s="64" customFormat="1" x14ac:dyDescent="0.25">
      <c r="A19" s="42"/>
      <c r="B19" s="43"/>
      <c r="C19" s="42"/>
      <c r="D19" s="47"/>
      <c r="E19" s="42"/>
      <c r="F19" s="44"/>
      <c r="G19" s="45"/>
      <c r="H19" s="42"/>
      <c r="I19" s="42"/>
      <c r="J19" s="42"/>
      <c r="K19" s="42"/>
      <c r="L19" s="46"/>
    </row>
    <row r="20" spans="1:12" s="64" customFormat="1" x14ac:dyDescent="0.25">
      <c r="A20" s="42"/>
      <c r="B20" s="43"/>
      <c r="C20" s="42"/>
      <c r="D20" s="47"/>
      <c r="E20" s="42"/>
      <c r="F20" s="44"/>
      <c r="G20" s="45"/>
      <c r="H20" s="42"/>
      <c r="I20" s="42"/>
      <c r="J20" s="42"/>
      <c r="K20" s="42"/>
      <c r="L20" s="46"/>
    </row>
    <row r="21" spans="1:12" s="64" customFormat="1" x14ac:dyDescent="0.25">
      <c r="A21" s="42"/>
      <c r="B21" s="43"/>
      <c r="C21" s="42"/>
      <c r="D21" s="47"/>
      <c r="E21" s="42"/>
      <c r="F21" s="44"/>
      <c r="G21" s="45"/>
      <c r="H21" s="42"/>
      <c r="I21" s="42"/>
      <c r="J21" s="42"/>
      <c r="K21" s="42"/>
      <c r="L21" s="46"/>
    </row>
    <row r="22" spans="1:12" s="64" customFormat="1" ht="15.75" thickBot="1" x14ac:dyDescent="0.3">
      <c r="A22" s="42"/>
      <c r="B22" s="43"/>
      <c r="C22" s="42"/>
      <c r="D22" s="47"/>
      <c r="E22" s="42"/>
      <c r="F22" s="44"/>
      <c r="G22" s="45"/>
      <c r="H22" s="42"/>
      <c r="I22" s="42"/>
      <c r="J22" s="42"/>
      <c r="K22" s="42"/>
      <c r="L22" s="46"/>
    </row>
    <row r="23" spans="1:12" s="64" customFormat="1" ht="15.75" thickBot="1" x14ac:dyDescent="0.3">
      <c r="A23" s="42"/>
      <c r="B23" s="76"/>
      <c r="C23" s="42"/>
      <c r="D23" s="74"/>
      <c r="E23" s="42"/>
      <c r="F23" s="44"/>
      <c r="G23" s="45"/>
      <c r="H23" s="42"/>
      <c r="I23" s="42"/>
      <c r="J23" s="42"/>
      <c r="K23" s="42"/>
      <c r="L23" s="46"/>
    </row>
    <row r="24" spans="1:12" s="64" customFormat="1" ht="15.75" thickBot="1" x14ac:dyDescent="0.3">
      <c r="A24" s="42"/>
      <c r="B24" s="76"/>
      <c r="C24" s="42"/>
      <c r="D24" s="74"/>
      <c r="E24" s="42"/>
      <c r="F24" s="44"/>
      <c r="G24" s="45"/>
      <c r="H24" s="42"/>
      <c r="I24" s="42"/>
      <c r="J24" s="42"/>
      <c r="K24" s="42"/>
      <c r="L24" s="46"/>
    </row>
    <row r="25" spans="1:12" s="64" customFormat="1" ht="15.75" thickBot="1" x14ac:dyDescent="0.3">
      <c r="A25" s="42"/>
      <c r="B25" s="76"/>
      <c r="C25" s="42"/>
      <c r="D25" s="74"/>
      <c r="E25" s="42"/>
      <c r="F25" s="44"/>
      <c r="G25" s="45"/>
      <c r="H25" s="42"/>
      <c r="I25" s="42"/>
      <c r="J25" s="42"/>
      <c r="K25" s="42"/>
      <c r="L25" s="46"/>
    </row>
    <row r="26" spans="1:12" s="64" customFormat="1" ht="15.75" thickBot="1" x14ac:dyDescent="0.3">
      <c r="A26" s="42"/>
      <c r="B26" s="77"/>
      <c r="C26" s="42"/>
      <c r="D26" s="75"/>
      <c r="E26" s="42"/>
      <c r="F26" s="44"/>
      <c r="G26" s="45"/>
      <c r="H26" s="42"/>
      <c r="I26" s="42"/>
      <c r="J26" s="42"/>
      <c r="K26" s="42"/>
      <c r="L26" s="46"/>
    </row>
    <row r="27" spans="1:12" s="64" customFormat="1" ht="15.75" thickBot="1" x14ac:dyDescent="0.3">
      <c r="A27" s="42"/>
      <c r="B27" s="76"/>
      <c r="C27" s="42"/>
      <c r="D27" s="75"/>
      <c r="E27" s="42"/>
      <c r="F27" s="44"/>
      <c r="G27" s="45"/>
      <c r="H27" s="42"/>
      <c r="I27" s="42"/>
      <c r="J27" s="42"/>
      <c r="K27" s="42"/>
      <c r="L27" s="46"/>
    </row>
    <row r="28" spans="1:12" s="64" customFormat="1" ht="15.75" thickBot="1" x14ac:dyDescent="0.3">
      <c r="A28" s="42"/>
      <c r="B28" s="76"/>
      <c r="C28" s="42"/>
      <c r="D28" s="74"/>
      <c r="E28" s="42"/>
      <c r="F28" s="44"/>
      <c r="G28" s="45"/>
      <c r="H28" s="42"/>
      <c r="I28" s="42"/>
      <c r="J28" s="42"/>
      <c r="K28" s="42"/>
      <c r="L28" s="46"/>
    </row>
    <row r="29" spans="1:12" s="64" customFormat="1" x14ac:dyDescent="0.25">
      <c r="A29" s="42"/>
      <c r="B29" s="76"/>
      <c r="C29" s="42"/>
      <c r="D29" s="74"/>
      <c r="E29" s="42"/>
      <c r="F29" s="44"/>
      <c r="G29" s="45"/>
      <c r="H29" s="42"/>
      <c r="I29" s="42"/>
      <c r="J29" s="42"/>
      <c r="K29" s="42"/>
      <c r="L29" s="46"/>
    </row>
    <row r="30" spans="1:12" s="64" customFormat="1" x14ac:dyDescent="0.25">
      <c r="A30" s="42"/>
      <c r="B30" s="43"/>
      <c r="C30" s="42"/>
      <c r="D30" s="80"/>
      <c r="E30" s="42"/>
      <c r="F30" s="44"/>
      <c r="G30" s="45"/>
      <c r="H30" s="42"/>
      <c r="I30" s="42"/>
      <c r="J30" s="42"/>
      <c r="K30" s="42"/>
      <c r="L30" s="46"/>
    </row>
    <row r="31" spans="1:12" s="64" customFormat="1" x14ac:dyDescent="0.25">
      <c r="A31" s="42"/>
      <c r="B31" s="43"/>
      <c r="C31" s="42"/>
      <c r="D31" s="67"/>
      <c r="E31" s="42"/>
      <c r="F31" s="44"/>
      <c r="G31" s="45"/>
      <c r="H31" s="42"/>
      <c r="I31" s="42"/>
      <c r="J31" s="42"/>
      <c r="K31" s="42"/>
      <c r="L31" s="46"/>
    </row>
    <row r="32" spans="1:12" s="64" customFormat="1" x14ac:dyDescent="0.25">
      <c r="A32" s="42"/>
      <c r="B32" s="43"/>
      <c r="C32" s="42"/>
      <c r="D32" s="67"/>
      <c r="E32" s="42"/>
      <c r="F32" s="44"/>
      <c r="G32" s="45"/>
      <c r="H32" s="42"/>
      <c r="I32" s="42"/>
      <c r="J32" s="42"/>
      <c r="K32" s="42"/>
      <c r="L32" s="46"/>
    </row>
    <row r="33" spans="1:12" s="64" customFormat="1" x14ac:dyDescent="0.25">
      <c r="A33" s="42"/>
      <c r="B33" s="43"/>
      <c r="C33" s="42"/>
      <c r="D33" s="67"/>
      <c r="E33" s="42"/>
      <c r="F33" s="44"/>
      <c r="G33" s="45"/>
      <c r="H33" s="42"/>
      <c r="I33" s="42"/>
      <c r="J33" s="42"/>
      <c r="K33" s="42"/>
      <c r="L33" s="46"/>
    </row>
    <row r="34" spans="1:12" s="64" customFormat="1" x14ac:dyDescent="0.25">
      <c r="A34" s="42"/>
      <c r="B34" s="43"/>
      <c r="C34" s="42"/>
      <c r="D34" s="67"/>
      <c r="E34" s="42"/>
      <c r="F34" s="44"/>
      <c r="G34" s="45"/>
      <c r="H34" s="42"/>
      <c r="I34" s="42"/>
      <c r="J34" s="42"/>
      <c r="K34" s="42"/>
      <c r="L34" s="46"/>
    </row>
    <row r="35" spans="1:12" s="64" customFormat="1" x14ac:dyDescent="0.25">
      <c r="A35" s="42"/>
      <c r="B35" s="43"/>
      <c r="C35" s="42"/>
      <c r="D35" s="67"/>
      <c r="E35" s="42"/>
      <c r="F35" s="44"/>
      <c r="G35" s="45"/>
      <c r="H35" s="42"/>
      <c r="I35" s="42"/>
      <c r="J35" s="42"/>
      <c r="K35" s="42"/>
      <c r="L35" s="46"/>
    </row>
    <row r="36" spans="1:12" s="64" customFormat="1" x14ac:dyDescent="0.25">
      <c r="A36" s="42"/>
      <c r="B36" s="43"/>
      <c r="C36" s="42"/>
      <c r="D36" s="67"/>
      <c r="E36" s="42"/>
      <c r="F36" s="44"/>
      <c r="G36" s="45"/>
      <c r="H36" s="42"/>
      <c r="I36" s="42"/>
      <c r="J36" s="42"/>
      <c r="K36" s="42"/>
      <c r="L36" s="46"/>
    </row>
    <row r="37" spans="1:12" s="64" customFormat="1" x14ac:dyDescent="0.25">
      <c r="A37" s="42"/>
      <c r="B37" s="43"/>
      <c r="C37" s="42"/>
      <c r="D37" s="67"/>
      <c r="E37" s="42"/>
      <c r="F37" s="44"/>
      <c r="G37" s="45"/>
      <c r="H37" s="42"/>
      <c r="I37" s="42"/>
      <c r="J37" s="42"/>
      <c r="K37" s="42"/>
      <c r="L37" s="46"/>
    </row>
    <row r="38" spans="1:12" s="64" customFormat="1" x14ac:dyDescent="0.25">
      <c r="A38" s="42"/>
      <c r="B38" s="43"/>
      <c r="C38" s="42"/>
      <c r="D38" s="67"/>
      <c r="E38" s="42"/>
      <c r="F38" s="44"/>
      <c r="G38" s="45"/>
      <c r="H38" s="42"/>
      <c r="I38" s="42"/>
      <c r="J38" s="42"/>
      <c r="K38" s="42"/>
      <c r="L38" s="46"/>
    </row>
    <row r="39" spans="1:12" s="64" customFormat="1" x14ac:dyDescent="0.25">
      <c r="A39" s="42"/>
      <c r="B39" s="43"/>
      <c r="C39" s="42"/>
      <c r="D39" s="67"/>
      <c r="E39" s="42"/>
      <c r="F39" s="44"/>
      <c r="G39" s="45"/>
      <c r="H39" s="42"/>
      <c r="I39" s="42"/>
      <c r="J39" s="42"/>
      <c r="K39" s="42"/>
      <c r="L39" s="46"/>
    </row>
    <row r="40" spans="1:12" s="64" customFormat="1" x14ac:dyDescent="0.25">
      <c r="A40" s="42"/>
      <c r="B40" s="43"/>
      <c r="C40" s="42"/>
      <c r="D40" s="67"/>
      <c r="E40" s="42"/>
      <c r="F40" s="44"/>
      <c r="G40" s="45"/>
      <c r="H40" s="42"/>
      <c r="I40" s="42"/>
      <c r="J40" s="42"/>
      <c r="K40" s="42"/>
      <c r="L40" s="46"/>
    </row>
    <row r="41" spans="1:12" s="64" customFormat="1" x14ac:dyDescent="0.25">
      <c r="A41" s="42"/>
      <c r="B41" s="43"/>
      <c r="C41" s="42"/>
      <c r="D41" s="67"/>
      <c r="E41" s="42"/>
      <c r="F41" s="44"/>
      <c r="G41" s="45"/>
      <c r="H41" s="42"/>
      <c r="I41" s="42"/>
      <c r="J41" s="42"/>
      <c r="K41" s="42"/>
      <c r="L41" s="46"/>
    </row>
    <row r="42" spans="1:12" s="64" customFormat="1" x14ac:dyDescent="0.25">
      <c r="A42" s="42"/>
      <c r="B42" s="43"/>
      <c r="C42" s="42"/>
      <c r="D42" s="67"/>
      <c r="E42" s="42"/>
      <c r="F42" s="44"/>
      <c r="G42" s="45"/>
      <c r="H42" s="42"/>
      <c r="I42" s="42"/>
      <c r="J42" s="42"/>
      <c r="K42" s="42"/>
      <c r="L42" s="46"/>
    </row>
    <row r="43" spans="1:12" s="64" customFormat="1" x14ac:dyDescent="0.25">
      <c r="A43" s="42"/>
      <c r="B43" s="43"/>
      <c r="C43" s="42"/>
      <c r="D43" s="67"/>
      <c r="E43" s="42"/>
      <c r="F43" s="44"/>
      <c r="G43" s="45"/>
      <c r="H43" s="42"/>
      <c r="I43" s="42"/>
      <c r="J43" s="42"/>
      <c r="K43" s="42"/>
      <c r="L43" s="46"/>
    </row>
    <row r="44" spans="1:12" s="64" customFormat="1" x14ac:dyDescent="0.25">
      <c r="A44" s="42"/>
      <c r="B44" s="43"/>
      <c r="C44" s="42"/>
      <c r="D44" s="67"/>
      <c r="E44" s="42"/>
      <c r="F44" s="44"/>
      <c r="G44" s="45"/>
      <c r="H44" s="42"/>
      <c r="I44" s="42"/>
      <c r="J44" s="42"/>
      <c r="K44" s="42"/>
      <c r="L44" s="46"/>
    </row>
    <row r="45" spans="1:12" s="64" customFormat="1" x14ac:dyDescent="0.25">
      <c r="A45" s="42"/>
      <c r="B45" s="43"/>
      <c r="C45" s="42"/>
      <c r="D45" s="67"/>
      <c r="E45" s="42"/>
      <c r="F45" s="44"/>
      <c r="G45" s="45"/>
      <c r="H45" s="42"/>
      <c r="I45" s="42"/>
      <c r="J45" s="42"/>
      <c r="K45" s="42"/>
      <c r="L45" s="46"/>
    </row>
    <row r="46" spans="1:12" s="64" customFormat="1" x14ac:dyDescent="0.25">
      <c r="A46" s="42"/>
      <c r="B46" s="43"/>
      <c r="C46" s="42"/>
      <c r="D46" s="67"/>
      <c r="E46" s="42"/>
      <c r="F46" s="44"/>
      <c r="G46" s="45"/>
      <c r="H46" s="42"/>
      <c r="I46" s="42"/>
      <c r="J46" s="42"/>
      <c r="K46" s="42"/>
      <c r="L46" s="46"/>
    </row>
    <row r="47" spans="1:12" s="64" customFormat="1" x14ac:dyDescent="0.25">
      <c r="A47" s="42"/>
      <c r="B47" s="43"/>
      <c r="C47" s="42"/>
      <c r="D47" s="67"/>
      <c r="E47" s="42"/>
      <c r="F47" s="44"/>
      <c r="G47" s="45"/>
      <c r="H47" s="42"/>
      <c r="I47" s="42"/>
      <c r="J47" s="42"/>
      <c r="K47" s="42"/>
      <c r="L47" s="46"/>
    </row>
    <row r="48" spans="1:12" s="64" customFormat="1" x14ac:dyDescent="0.25">
      <c r="A48" s="42"/>
      <c r="B48" s="43"/>
      <c r="C48" s="42"/>
      <c r="D48" s="67"/>
      <c r="E48" s="42"/>
      <c r="F48" s="44"/>
      <c r="G48" s="45"/>
      <c r="H48" s="42"/>
      <c r="I48" s="42"/>
      <c r="J48" s="42"/>
      <c r="K48" s="42"/>
      <c r="L48" s="46"/>
    </row>
    <row r="49" spans="1:12" s="64" customFormat="1" x14ac:dyDescent="0.25">
      <c r="A49" s="42"/>
      <c r="B49" s="43"/>
      <c r="C49" s="42"/>
      <c r="D49" s="67"/>
      <c r="E49" s="42"/>
      <c r="F49" s="44"/>
      <c r="G49" s="45"/>
      <c r="H49" s="42"/>
      <c r="I49" s="42"/>
      <c r="J49" s="42"/>
      <c r="K49" s="42"/>
      <c r="L49" s="46"/>
    </row>
    <row r="50" spans="1:12" s="64" customFormat="1" x14ac:dyDescent="0.25">
      <c r="A50" s="42"/>
      <c r="B50" s="43"/>
      <c r="C50" s="42"/>
      <c r="D50" s="67"/>
      <c r="E50" s="42"/>
      <c r="F50" s="44"/>
      <c r="G50" s="45"/>
      <c r="H50" s="42"/>
      <c r="I50" s="42"/>
      <c r="J50" s="42"/>
      <c r="K50" s="42"/>
      <c r="L50" s="46"/>
    </row>
    <row r="51" spans="1:12" s="64" customFormat="1" x14ac:dyDescent="0.25">
      <c r="A51" s="42"/>
      <c r="B51" s="43"/>
      <c r="C51" s="42"/>
      <c r="D51" s="67"/>
      <c r="E51" s="42"/>
      <c r="F51" s="44"/>
      <c r="G51" s="45"/>
      <c r="H51" s="42"/>
      <c r="I51" s="42"/>
      <c r="J51" s="42"/>
      <c r="K51" s="42"/>
      <c r="L51" s="46"/>
    </row>
    <row r="52" spans="1:12" s="64" customFormat="1" x14ac:dyDescent="0.25">
      <c r="A52" s="42"/>
      <c r="B52" s="43"/>
      <c r="C52" s="42"/>
      <c r="D52" s="67"/>
      <c r="E52" s="42"/>
      <c r="F52" s="44"/>
      <c r="G52" s="45"/>
      <c r="H52" s="42"/>
      <c r="I52" s="42"/>
      <c r="J52" s="42"/>
      <c r="K52" s="42"/>
      <c r="L52" s="46"/>
    </row>
    <row r="53" spans="1:12" s="64" customFormat="1" x14ac:dyDescent="0.25">
      <c r="A53" s="42"/>
      <c r="B53" s="43"/>
      <c r="C53" s="42"/>
      <c r="D53" s="67"/>
      <c r="E53" s="42"/>
      <c r="F53" s="44"/>
      <c r="G53" s="45"/>
      <c r="H53" s="42"/>
      <c r="I53" s="42"/>
      <c r="J53" s="42"/>
      <c r="K53" s="42"/>
      <c r="L53" s="46"/>
    </row>
    <row r="54" spans="1:12" s="64" customFormat="1" x14ac:dyDescent="0.25">
      <c r="A54" s="42"/>
      <c r="B54" s="43"/>
      <c r="C54" s="42"/>
      <c r="D54" s="67"/>
      <c r="E54" s="42"/>
      <c r="F54" s="44"/>
      <c r="G54" s="45"/>
      <c r="H54" s="42"/>
      <c r="I54" s="42"/>
      <c r="J54" s="42"/>
      <c r="K54" s="42"/>
      <c r="L54" s="46"/>
    </row>
    <row r="55" spans="1:12" s="64" customFormat="1" x14ac:dyDescent="0.25">
      <c r="A55" s="42"/>
      <c r="B55" s="43"/>
      <c r="C55" s="42"/>
      <c r="D55" s="67"/>
      <c r="E55" s="42"/>
      <c r="F55" s="44"/>
      <c r="G55" s="45"/>
      <c r="H55" s="42"/>
      <c r="I55" s="42"/>
      <c r="J55" s="42"/>
      <c r="K55" s="42"/>
      <c r="L55" s="46"/>
    </row>
    <row r="56" spans="1:12" s="64" customFormat="1" x14ac:dyDescent="0.25">
      <c r="A56" s="42"/>
      <c r="B56" s="43"/>
      <c r="C56" s="42"/>
      <c r="D56" s="67"/>
      <c r="E56" s="42"/>
      <c r="F56" s="44"/>
      <c r="G56" s="45"/>
      <c r="H56" s="42"/>
      <c r="I56" s="42"/>
      <c r="J56" s="42"/>
      <c r="K56" s="42"/>
      <c r="L56" s="46"/>
    </row>
    <row r="57" spans="1:12" s="64" customFormat="1" x14ac:dyDescent="0.25">
      <c r="A57" s="42"/>
      <c r="B57" s="43"/>
      <c r="C57" s="42"/>
      <c r="D57" s="67"/>
      <c r="E57" s="42"/>
      <c r="F57" s="44"/>
      <c r="G57" s="45"/>
      <c r="H57" s="42"/>
      <c r="I57" s="42"/>
      <c r="J57" s="42"/>
      <c r="K57" s="42"/>
      <c r="L57" s="46"/>
    </row>
    <row r="58" spans="1:12" s="64" customFormat="1" x14ac:dyDescent="0.25">
      <c r="A58" s="42"/>
      <c r="B58" s="43"/>
      <c r="C58" s="42"/>
      <c r="D58" s="67"/>
      <c r="E58" s="42"/>
      <c r="F58" s="44"/>
      <c r="G58" s="45"/>
      <c r="H58" s="42"/>
      <c r="I58" s="42"/>
      <c r="J58" s="42"/>
      <c r="K58" s="42"/>
      <c r="L58" s="46"/>
    </row>
    <row r="59" spans="1:12" s="64" customFormat="1" x14ac:dyDescent="0.25">
      <c r="A59" s="42"/>
      <c r="B59" s="43"/>
      <c r="C59" s="42"/>
      <c r="D59" s="67"/>
      <c r="E59" s="42"/>
      <c r="F59" s="44"/>
      <c r="G59" s="45"/>
      <c r="H59" s="42"/>
      <c r="I59" s="42"/>
      <c r="J59" s="42"/>
      <c r="K59" s="42"/>
      <c r="L59" s="46"/>
    </row>
    <row r="60" spans="1:12" s="64" customFormat="1" x14ac:dyDescent="0.25">
      <c r="A60" s="42"/>
      <c r="B60" s="43"/>
      <c r="C60" s="42"/>
      <c r="D60" s="67"/>
      <c r="E60" s="42"/>
      <c r="F60" s="44"/>
      <c r="G60" s="45"/>
      <c r="H60" s="42"/>
      <c r="I60" s="42"/>
      <c r="J60" s="42"/>
      <c r="K60" s="42"/>
      <c r="L60" s="46"/>
    </row>
    <row r="61" spans="1:12" s="64" customFormat="1" x14ac:dyDescent="0.25">
      <c r="A61" s="42"/>
      <c r="B61" s="43"/>
      <c r="C61" s="42"/>
      <c r="D61" s="67"/>
      <c r="E61" s="42"/>
      <c r="F61" s="44"/>
      <c r="G61" s="45"/>
      <c r="H61" s="42"/>
      <c r="I61" s="42"/>
      <c r="J61" s="42"/>
      <c r="K61" s="42"/>
      <c r="L61" s="46"/>
    </row>
    <row r="62" spans="1:12" s="64" customFormat="1" x14ac:dyDescent="0.25">
      <c r="A62" s="42"/>
      <c r="B62" s="43"/>
      <c r="C62" s="42"/>
      <c r="D62" s="67"/>
      <c r="E62" s="42"/>
      <c r="F62" s="44"/>
      <c r="G62" s="45"/>
      <c r="H62" s="42"/>
      <c r="I62" s="42"/>
      <c r="J62" s="42"/>
      <c r="K62" s="42"/>
      <c r="L62" s="46"/>
    </row>
    <row r="63" spans="1:12" s="64" customFormat="1" x14ac:dyDescent="0.25">
      <c r="A63" s="42"/>
      <c r="B63" s="43"/>
      <c r="C63" s="42"/>
      <c r="D63" s="67"/>
      <c r="E63" s="42"/>
      <c r="F63" s="44"/>
      <c r="G63" s="45"/>
      <c r="H63" s="42"/>
      <c r="I63" s="42"/>
      <c r="J63" s="42"/>
      <c r="K63" s="42"/>
      <c r="L63" s="46"/>
    </row>
    <row r="64" spans="1:12" s="64" customFormat="1" x14ac:dyDescent="0.25">
      <c r="A64" s="42"/>
      <c r="B64" s="43"/>
      <c r="C64" s="42"/>
      <c r="D64" s="67"/>
      <c r="E64" s="42"/>
      <c r="F64" s="44"/>
      <c r="G64" s="45"/>
      <c r="H64" s="42"/>
      <c r="I64" s="42"/>
      <c r="J64" s="42"/>
      <c r="K64" s="42"/>
      <c r="L64" s="46"/>
    </row>
    <row r="65" spans="1:12" s="64" customFormat="1" x14ac:dyDescent="0.25">
      <c r="A65" s="42"/>
      <c r="B65" s="43"/>
      <c r="C65" s="42"/>
      <c r="D65" s="67"/>
      <c r="E65" s="42"/>
      <c r="F65" s="44"/>
      <c r="G65" s="45"/>
      <c r="H65" s="42"/>
      <c r="I65" s="42"/>
      <c r="J65" s="42"/>
      <c r="K65" s="42"/>
      <c r="L65" s="46"/>
    </row>
    <row r="66" spans="1:12" s="64" customFormat="1" x14ac:dyDescent="0.25">
      <c r="A66" s="42"/>
      <c r="B66" s="43"/>
      <c r="C66" s="42"/>
      <c r="D66" s="67"/>
      <c r="E66" s="42"/>
      <c r="F66" s="44"/>
      <c r="G66" s="45"/>
      <c r="H66" s="42"/>
      <c r="I66" s="42"/>
      <c r="J66" s="42"/>
      <c r="K66" s="42"/>
      <c r="L66" s="46"/>
    </row>
    <row r="67" spans="1:12" s="64" customFormat="1" x14ac:dyDescent="0.25">
      <c r="A67" s="42"/>
      <c r="B67" s="43"/>
      <c r="C67" s="42"/>
      <c r="D67" s="67"/>
      <c r="E67" s="42"/>
      <c r="F67" s="44"/>
      <c r="G67" s="45"/>
      <c r="H67" s="42"/>
      <c r="I67" s="42"/>
      <c r="J67" s="42"/>
      <c r="K67" s="42"/>
      <c r="L67" s="46"/>
    </row>
    <row r="68" spans="1:12" s="64" customFormat="1" x14ac:dyDescent="0.25">
      <c r="A68" s="42"/>
      <c r="B68" s="43"/>
      <c r="C68" s="42"/>
      <c r="D68" s="47"/>
      <c r="E68" s="42"/>
      <c r="F68" s="44"/>
      <c r="G68" s="45"/>
      <c r="H68" s="42"/>
      <c r="I68" s="42"/>
      <c r="J68" s="42"/>
      <c r="K68" s="42"/>
      <c r="L68" s="46"/>
    </row>
    <row r="69" spans="1:12" s="64" customFormat="1" x14ac:dyDescent="0.25">
      <c r="A69" s="42"/>
      <c r="B69" s="43"/>
      <c r="C69" s="42"/>
      <c r="D69" s="47"/>
      <c r="E69" s="42"/>
      <c r="F69" s="44"/>
      <c r="G69" s="45"/>
      <c r="H69" s="42"/>
      <c r="I69" s="42"/>
      <c r="J69" s="42"/>
      <c r="K69" s="42"/>
      <c r="L69" s="46"/>
    </row>
    <row r="70" spans="1:12" s="64" customFormat="1" x14ac:dyDescent="0.25">
      <c r="A70" s="42"/>
      <c r="B70" s="43"/>
      <c r="C70" s="42"/>
      <c r="D70" s="47"/>
      <c r="E70" s="42"/>
      <c r="F70" s="44"/>
      <c r="G70" s="45"/>
      <c r="H70" s="42"/>
      <c r="I70" s="42"/>
      <c r="J70" s="42"/>
      <c r="K70" s="42"/>
      <c r="L70" s="46"/>
    </row>
    <row r="71" spans="1:12" s="64" customFormat="1" x14ac:dyDescent="0.25">
      <c r="A71" s="42"/>
      <c r="B71" s="43"/>
      <c r="C71" s="42"/>
      <c r="D71" s="47"/>
      <c r="E71" s="42"/>
      <c r="F71" s="44"/>
      <c r="G71" s="45"/>
      <c r="H71" s="42"/>
      <c r="I71" s="42"/>
      <c r="J71" s="42"/>
      <c r="K71" s="42"/>
      <c r="L71" s="46"/>
    </row>
    <row r="72" spans="1:12" s="64" customFormat="1" x14ac:dyDescent="0.25">
      <c r="A72" s="42"/>
      <c r="B72" s="43"/>
      <c r="C72" s="42"/>
      <c r="D72" s="47"/>
      <c r="E72" s="42"/>
      <c r="F72" s="44"/>
      <c r="G72" s="45"/>
      <c r="H72" s="42"/>
      <c r="I72" s="42"/>
      <c r="J72" s="42"/>
      <c r="K72" s="42"/>
      <c r="L72" s="46"/>
    </row>
    <row r="73" spans="1:12" s="64" customFormat="1" x14ac:dyDescent="0.25">
      <c r="A73" s="42"/>
      <c r="B73" s="43"/>
      <c r="C73" s="42"/>
      <c r="D73" s="47"/>
      <c r="E73" s="42"/>
      <c r="F73" s="44"/>
      <c r="G73" s="45"/>
      <c r="H73" s="42"/>
      <c r="I73" s="42"/>
      <c r="J73" s="42"/>
      <c r="K73" s="42"/>
      <c r="L73" s="46"/>
    </row>
    <row r="74" spans="1:12" s="64" customFormat="1" x14ac:dyDescent="0.25">
      <c r="A74" s="42"/>
      <c r="B74" s="43"/>
      <c r="C74" s="42"/>
      <c r="D74" s="47"/>
      <c r="E74" s="42"/>
      <c r="F74" s="44"/>
      <c r="G74" s="45"/>
      <c r="H74" s="42"/>
      <c r="I74" s="42"/>
      <c r="J74" s="42"/>
      <c r="K74" s="42"/>
      <c r="L74" s="46"/>
    </row>
    <row r="75" spans="1:12" s="64" customFormat="1" x14ac:dyDescent="0.25">
      <c r="A75" s="42"/>
      <c r="B75" s="43"/>
      <c r="C75" s="42"/>
      <c r="D75" s="47"/>
      <c r="E75" s="42"/>
      <c r="F75" s="44"/>
      <c r="G75" s="45"/>
      <c r="H75" s="42"/>
      <c r="I75" s="42"/>
      <c r="J75" s="42"/>
      <c r="K75" s="42"/>
      <c r="L75" s="46"/>
    </row>
    <row r="76" spans="1:12" s="64" customFormat="1" x14ac:dyDescent="0.25">
      <c r="A76" s="42"/>
      <c r="B76" s="43"/>
      <c r="C76" s="42"/>
      <c r="D76" s="47"/>
      <c r="E76" s="42"/>
      <c r="F76" s="44"/>
      <c r="G76" s="45"/>
      <c r="H76" s="42"/>
      <c r="I76" s="42"/>
      <c r="J76" s="42"/>
      <c r="K76" s="42"/>
      <c r="L76" s="46"/>
    </row>
    <row r="77" spans="1:12" s="64" customFormat="1" x14ac:dyDescent="0.25">
      <c r="A77" s="42"/>
      <c r="B77" s="43"/>
      <c r="C77" s="42"/>
      <c r="D77" s="47"/>
      <c r="E77" s="42"/>
      <c r="F77" s="44"/>
      <c r="G77" s="45"/>
      <c r="H77" s="42"/>
      <c r="I77" s="42"/>
      <c r="J77" s="42"/>
      <c r="K77" s="42"/>
      <c r="L77" s="46"/>
    </row>
    <row r="78" spans="1:12" s="64" customFormat="1" x14ac:dyDescent="0.25">
      <c r="A78" s="42"/>
      <c r="B78" s="43"/>
      <c r="C78" s="42"/>
      <c r="D78" s="47"/>
      <c r="E78" s="42"/>
      <c r="F78" s="44"/>
      <c r="G78" s="45"/>
      <c r="H78" s="42"/>
      <c r="I78" s="42"/>
      <c r="J78" s="42"/>
      <c r="K78" s="42"/>
      <c r="L78" s="46"/>
    </row>
    <row r="79" spans="1:12" s="64" customFormat="1" x14ac:dyDescent="0.25">
      <c r="A79" s="42"/>
      <c r="B79" s="43"/>
      <c r="C79" s="42"/>
      <c r="D79" s="47"/>
      <c r="E79" s="42"/>
      <c r="F79" s="44"/>
      <c r="G79" s="45"/>
      <c r="H79" s="42"/>
      <c r="I79" s="42"/>
      <c r="J79" s="42"/>
      <c r="K79" s="42"/>
      <c r="L79" s="46"/>
    </row>
    <row r="80" spans="1:12" s="64" customFormat="1" x14ac:dyDescent="0.25">
      <c r="A80" s="42"/>
      <c r="B80" s="43"/>
      <c r="C80" s="42"/>
      <c r="D80" s="47"/>
      <c r="E80" s="42"/>
      <c r="F80" s="44"/>
      <c r="G80" s="45"/>
      <c r="H80" s="42"/>
      <c r="I80" s="42"/>
      <c r="J80" s="42"/>
      <c r="K80" s="42"/>
      <c r="L80" s="46"/>
    </row>
    <row r="81" spans="1:12" s="64" customFormat="1" x14ac:dyDescent="0.25">
      <c r="A81" s="42"/>
      <c r="B81" s="43"/>
      <c r="C81" s="42"/>
      <c r="D81" s="47"/>
      <c r="E81" s="42"/>
      <c r="F81" s="44"/>
      <c r="G81" s="45"/>
      <c r="H81" s="42"/>
      <c r="I81" s="42"/>
      <c r="J81" s="42"/>
      <c r="K81" s="42"/>
      <c r="L81" s="46"/>
    </row>
    <row r="82" spans="1:12" s="64" customFormat="1" x14ac:dyDescent="0.25">
      <c r="A82" s="42"/>
      <c r="B82" s="43"/>
      <c r="C82" s="42"/>
      <c r="D82" s="47"/>
      <c r="E82" s="42"/>
      <c r="F82" s="44"/>
      <c r="G82" s="45"/>
      <c r="H82" s="42"/>
      <c r="I82" s="42"/>
      <c r="J82" s="42"/>
      <c r="K82" s="42"/>
      <c r="L82" s="46"/>
    </row>
    <row r="83" spans="1:12" s="64" customFormat="1" x14ac:dyDescent="0.25">
      <c r="A83" s="42"/>
      <c r="B83" s="43"/>
      <c r="C83" s="42"/>
      <c r="D83" s="47"/>
      <c r="E83" s="42"/>
      <c r="F83" s="44"/>
      <c r="G83" s="45"/>
      <c r="H83" s="42"/>
      <c r="I83" s="42"/>
      <c r="J83" s="42"/>
      <c r="K83" s="42"/>
      <c r="L83" s="46"/>
    </row>
    <row r="84" spans="1:12" s="64" customFormat="1" x14ac:dyDescent="0.25">
      <c r="A84" s="42"/>
      <c r="B84" s="43"/>
      <c r="C84" s="42"/>
      <c r="D84" s="47"/>
      <c r="E84" s="42"/>
      <c r="F84" s="44"/>
      <c r="G84" s="45"/>
      <c r="H84" s="42"/>
      <c r="I84" s="42"/>
      <c r="J84" s="42"/>
      <c r="K84" s="42"/>
      <c r="L84" s="46"/>
    </row>
    <row r="85" spans="1:12" s="64" customFormat="1" x14ac:dyDescent="0.25">
      <c r="A85" s="42"/>
      <c r="B85" s="43"/>
      <c r="C85" s="42"/>
      <c r="D85" s="47"/>
      <c r="E85" s="42"/>
      <c r="F85" s="44"/>
      <c r="G85" s="45"/>
      <c r="H85" s="42"/>
      <c r="I85" s="42"/>
      <c r="J85" s="42"/>
      <c r="K85" s="42"/>
      <c r="L85" s="46"/>
    </row>
    <row r="86" spans="1:12" s="64" customFormat="1" x14ac:dyDescent="0.25">
      <c r="A86" s="42"/>
      <c r="B86" s="43"/>
      <c r="C86" s="42"/>
      <c r="D86" s="47"/>
      <c r="E86" s="42"/>
      <c r="F86" s="44"/>
      <c r="G86" s="45"/>
      <c r="H86" s="42"/>
      <c r="I86" s="42"/>
      <c r="J86" s="42"/>
      <c r="K86" s="42"/>
      <c r="L86" s="46"/>
    </row>
    <row r="87" spans="1:12" s="64" customFormat="1" x14ac:dyDescent="0.25">
      <c r="A87" s="42"/>
      <c r="B87" s="43"/>
      <c r="C87" s="42"/>
      <c r="D87" s="47"/>
      <c r="E87" s="42"/>
      <c r="F87" s="44"/>
      <c r="G87" s="45"/>
      <c r="H87" s="42"/>
      <c r="I87" s="42"/>
      <c r="J87" s="42"/>
      <c r="K87" s="42"/>
      <c r="L87" s="46"/>
    </row>
    <row r="88" spans="1:12" s="64" customFormat="1" ht="15.75" thickBot="1" x14ac:dyDescent="0.3">
      <c r="A88" s="42"/>
      <c r="B88" s="43"/>
      <c r="C88" s="42"/>
      <c r="D88" s="47"/>
      <c r="E88" s="42"/>
      <c r="F88" s="44"/>
      <c r="G88" s="45"/>
      <c r="H88" s="42"/>
      <c r="I88" s="42"/>
      <c r="J88" s="42"/>
      <c r="K88" s="42"/>
      <c r="L88" s="46"/>
    </row>
    <row r="89" spans="1:12" s="64" customFormat="1" ht="15.75" thickBot="1" x14ac:dyDescent="0.3">
      <c r="A89" s="42"/>
      <c r="B89" s="43"/>
      <c r="C89" s="42"/>
      <c r="D89" s="73"/>
      <c r="E89" s="42"/>
      <c r="F89" s="44"/>
      <c r="G89" s="45"/>
      <c r="H89" s="42"/>
      <c r="I89" s="42"/>
      <c r="J89" s="42"/>
      <c r="K89" s="42"/>
      <c r="L89" s="46"/>
    </row>
    <row r="90" spans="1:12" s="64" customFormat="1" ht="15.75" thickBot="1" x14ac:dyDescent="0.3">
      <c r="A90" s="42"/>
      <c r="B90" s="43"/>
      <c r="C90" s="42"/>
      <c r="D90" s="73"/>
      <c r="E90" s="42"/>
      <c r="F90" s="44"/>
      <c r="G90" s="45"/>
      <c r="H90" s="42"/>
      <c r="I90" s="42"/>
      <c r="J90" s="42"/>
      <c r="K90" s="42"/>
      <c r="L90" s="46"/>
    </row>
    <row r="91" spans="1:12" s="64" customFormat="1" ht="15.75" thickBot="1" x14ac:dyDescent="0.3">
      <c r="A91" s="42"/>
      <c r="B91" s="43"/>
      <c r="C91" s="42"/>
      <c r="D91" s="73"/>
      <c r="E91" s="42"/>
      <c r="F91" s="44"/>
      <c r="G91" s="45"/>
      <c r="H91" s="42"/>
      <c r="I91" s="42"/>
      <c r="J91" s="42"/>
      <c r="K91" s="42"/>
      <c r="L91" s="46"/>
    </row>
    <row r="92" spans="1:12" s="64" customFormat="1" ht="15.75" thickBot="1" x14ac:dyDescent="0.3">
      <c r="A92" s="42"/>
      <c r="B92" s="43"/>
      <c r="C92" s="42"/>
      <c r="D92" s="74"/>
      <c r="E92" s="42"/>
      <c r="F92" s="44"/>
      <c r="G92" s="45"/>
      <c r="H92" s="42"/>
      <c r="I92" s="42"/>
      <c r="J92" s="42"/>
      <c r="K92" s="42"/>
      <c r="L92" s="46"/>
    </row>
    <row r="93" spans="1:12" s="64" customFormat="1" ht="15.75" thickBot="1" x14ac:dyDescent="0.3">
      <c r="A93" s="42"/>
      <c r="B93" s="43"/>
      <c r="C93" s="42"/>
      <c r="D93" s="74"/>
      <c r="E93" s="42"/>
      <c r="F93" s="44"/>
      <c r="G93" s="45"/>
      <c r="H93" s="42"/>
      <c r="I93" s="42"/>
      <c r="J93" s="42"/>
      <c r="K93" s="42"/>
      <c r="L93" s="46"/>
    </row>
    <row r="94" spans="1:12" s="64" customFormat="1" ht="15.75" thickBot="1" x14ac:dyDescent="0.3">
      <c r="A94" s="42"/>
      <c r="B94" s="43"/>
      <c r="C94" s="42"/>
      <c r="D94" s="74"/>
      <c r="E94" s="42"/>
      <c r="F94" s="44"/>
      <c r="G94" s="45"/>
      <c r="H94" s="42"/>
      <c r="I94" s="42"/>
      <c r="J94" s="42"/>
      <c r="K94" s="42"/>
      <c r="L94" s="46"/>
    </row>
    <row r="95" spans="1:12" s="64" customFormat="1" x14ac:dyDescent="0.25">
      <c r="A95" s="42"/>
      <c r="B95" s="43"/>
      <c r="C95" s="42"/>
      <c r="D95" s="74"/>
      <c r="E95" s="42"/>
      <c r="F95" s="44"/>
      <c r="G95" s="45"/>
      <c r="H95" s="42"/>
      <c r="I95" s="42"/>
      <c r="J95" s="42"/>
      <c r="K95" s="42"/>
      <c r="L95" s="46"/>
    </row>
    <row r="96" spans="1:12" s="64" customFormat="1" x14ac:dyDescent="0.25">
      <c r="A96" s="42"/>
      <c r="B96" s="43"/>
      <c r="C96" s="42"/>
      <c r="D96" s="47"/>
      <c r="E96" s="42"/>
      <c r="F96" s="44"/>
      <c r="G96" s="45"/>
      <c r="H96" s="42"/>
      <c r="I96" s="42"/>
      <c r="J96" s="42"/>
      <c r="K96" s="42"/>
      <c r="L96" s="46"/>
    </row>
    <row r="97" spans="1:12" s="64" customFormat="1" x14ac:dyDescent="0.25">
      <c r="A97" s="42"/>
      <c r="B97" s="43"/>
      <c r="C97" s="42"/>
      <c r="D97" s="47"/>
      <c r="E97" s="42"/>
      <c r="F97" s="44"/>
      <c r="G97" s="45"/>
      <c r="H97" s="42"/>
      <c r="I97" s="42"/>
      <c r="J97" s="42"/>
      <c r="K97" s="42"/>
      <c r="L97" s="46"/>
    </row>
    <row r="98" spans="1:12" s="64" customFormat="1" x14ac:dyDescent="0.25">
      <c r="A98" s="42"/>
      <c r="B98" s="43"/>
      <c r="C98" s="42"/>
      <c r="D98" s="47"/>
      <c r="E98" s="42"/>
      <c r="F98" s="44"/>
      <c r="G98" s="45"/>
      <c r="H98" s="42"/>
      <c r="I98" s="42"/>
      <c r="J98" s="42"/>
      <c r="K98" s="42"/>
      <c r="L98" s="46"/>
    </row>
    <row r="99" spans="1:12" s="64" customFormat="1" x14ac:dyDescent="0.25">
      <c r="A99" s="42"/>
      <c r="B99" s="43"/>
      <c r="C99" s="42"/>
      <c r="D99" s="47"/>
      <c r="E99" s="42"/>
      <c r="F99" s="44"/>
      <c r="G99" s="45"/>
      <c r="H99" s="42"/>
      <c r="I99" s="42"/>
      <c r="J99" s="42"/>
      <c r="K99" s="42"/>
      <c r="L99" s="46"/>
    </row>
    <row r="100" spans="1:12" s="64" customFormat="1" x14ac:dyDescent="0.25">
      <c r="A100" s="42"/>
      <c r="B100" s="43"/>
      <c r="C100" s="42"/>
      <c r="D100" s="47"/>
      <c r="E100" s="42"/>
      <c r="F100" s="44"/>
      <c r="G100" s="45"/>
      <c r="H100" s="42"/>
      <c r="I100" s="42"/>
      <c r="J100" s="42"/>
      <c r="K100" s="42"/>
      <c r="L100" s="46"/>
    </row>
    <row r="101" spans="1:12" s="64" customFormat="1" x14ac:dyDescent="0.25">
      <c r="A101" s="42"/>
      <c r="B101" s="43"/>
      <c r="C101" s="42"/>
      <c r="D101" s="47"/>
      <c r="E101" s="42"/>
      <c r="F101" s="44"/>
      <c r="G101" s="45"/>
      <c r="H101" s="42"/>
      <c r="I101" s="42"/>
      <c r="J101" s="42"/>
      <c r="K101" s="42"/>
      <c r="L101" s="46"/>
    </row>
    <row r="102" spans="1:12" s="64" customFormat="1" x14ac:dyDescent="0.25">
      <c r="A102" s="42"/>
      <c r="B102" s="43"/>
      <c r="C102" s="42"/>
      <c r="D102" s="47"/>
      <c r="E102" s="42"/>
      <c r="F102" s="44"/>
      <c r="G102" s="45"/>
      <c r="H102" s="42"/>
      <c r="I102" s="42"/>
      <c r="J102" s="42"/>
      <c r="K102" s="42"/>
      <c r="L102" s="46"/>
    </row>
    <row r="103" spans="1:12" s="64" customFormat="1" x14ac:dyDescent="0.25">
      <c r="A103" s="42"/>
      <c r="B103" s="43"/>
      <c r="C103" s="42"/>
      <c r="D103" s="47"/>
      <c r="E103" s="42"/>
      <c r="F103" s="44"/>
      <c r="G103" s="45"/>
      <c r="H103" s="42"/>
      <c r="I103" s="42"/>
      <c r="J103" s="42"/>
      <c r="K103" s="42"/>
      <c r="L103" s="46"/>
    </row>
    <row r="104" spans="1:12" s="64" customFormat="1" x14ac:dyDescent="0.25">
      <c r="A104" s="42"/>
      <c r="B104" s="43"/>
      <c r="C104" s="42"/>
      <c r="D104" s="47"/>
      <c r="E104" s="42"/>
      <c r="F104" s="44"/>
      <c r="G104" s="45"/>
      <c r="H104" s="42"/>
      <c r="I104" s="42"/>
      <c r="J104" s="42"/>
      <c r="K104" s="42"/>
      <c r="L104" s="46"/>
    </row>
    <row r="105" spans="1:12" s="64" customFormat="1" x14ac:dyDescent="0.25">
      <c r="A105" s="42"/>
      <c r="B105" s="43"/>
      <c r="C105" s="42"/>
      <c r="D105" s="47"/>
      <c r="E105" s="42"/>
      <c r="F105" s="44"/>
      <c r="G105" s="45"/>
      <c r="H105" s="42"/>
      <c r="I105" s="42"/>
      <c r="J105" s="42"/>
      <c r="K105" s="42"/>
      <c r="L105" s="46"/>
    </row>
    <row r="106" spans="1:12" s="64" customFormat="1" x14ac:dyDescent="0.25">
      <c r="A106" s="42"/>
      <c r="B106" s="43"/>
      <c r="C106" s="42"/>
      <c r="D106" s="47"/>
      <c r="E106" s="42"/>
      <c r="F106" s="44"/>
      <c r="G106" s="45"/>
      <c r="H106" s="42"/>
      <c r="I106" s="42"/>
      <c r="J106" s="42"/>
      <c r="K106" s="42"/>
      <c r="L106" s="46"/>
    </row>
    <row r="107" spans="1:12" s="64" customFormat="1" x14ac:dyDescent="0.25">
      <c r="A107" s="42"/>
      <c r="B107" s="43"/>
      <c r="C107" s="42"/>
      <c r="D107" s="47"/>
      <c r="E107" s="42"/>
      <c r="F107" s="44"/>
      <c r="G107" s="45"/>
      <c r="H107" s="42"/>
      <c r="I107" s="42"/>
      <c r="J107" s="42"/>
      <c r="K107" s="42"/>
      <c r="L107" s="46"/>
    </row>
    <row r="108" spans="1:12" s="64" customFormat="1" x14ac:dyDescent="0.25">
      <c r="A108" s="42"/>
      <c r="B108" s="43"/>
      <c r="C108" s="42"/>
      <c r="D108" s="47"/>
      <c r="E108" s="42"/>
      <c r="F108" s="44"/>
      <c r="G108" s="45"/>
      <c r="H108" s="42"/>
      <c r="I108" s="42"/>
      <c r="J108" s="42"/>
      <c r="K108" s="42"/>
      <c r="L108" s="46"/>
    </row>
    <row r="109" spans="1:12" s="64" customFormat="1" x14ac:dyDescent="0.25">
      <c r="A109" s="42"/>
      <c r="B109" s="43"/>
      <c r="C109" s="42"/>
      <c r="D109" s="47"/>
      <c r="E109" s="42"/>
      <c r="F109" s="44"/>
      <c r="G109" s="45"/>
      <c r="H109" s="42"/>
      <c r="I109" s="42"/>
      <c r="J109" s="42"/>
      <c r="K109" s="42"/>
      <c r="L109" s="46"/>
    </row>
    <row r="110" spans="1:12" s="64" customFormat="1" x14ac:dyDescent="0.25">
      <c r="A110" s="42"/>
      <c r="B110" s="43"/>
      <c r="C110" s="42"/>
      <c r="D110" s="47"/>
      <c r="E110" s="42"/>
      <c r="F110" s="44"/>
      <c r="G110" s="45"/>
      <c r="H110" s="42"/>
      <c r="I110" s="42"/>
      <c r="J110" s="42"/>
      <c r="K110" s="42"/>
      <c r="L110" s="46"/>
    </row>
    <row r="111" spans="1:12" s="64" customFormat="1" x14ac:dyDescent="0.25">
      <c r="A111" s="42"/>
      <c r="B111" s="43"/>
      <c r="C111" s="42"/>
      <c r="D111" s="47"/>
      <c r="E111" s="42"/>
      <c r="F111" s="44"/>
      <c r="G111" s="45"/>
      <c r="H111" s="42"/>
      <c r="I111" s="42"/>
      <c r="J111" s="42"/>
      <c r="K111" s="42"/>
      <c r="L111" s="46"/>
    </row>
    <row r="112" spans="1:12" s="64" customFormat="1" x14ac:dyDescent="0.25">
      <c r="A112" s="42"/>
      <c r="B112" s="43"/>
      <c r="C112" s="42"/>
      <c r="D112" s="47"/>
      <c r="E112" s="42"/>
      <c r="F112" s="44"/>
      <c r="G112" s="45"/>
      <c r="H112" s="42"/>
      <c r="I112" s="42"/>
      <c r="J112" s="42"/>
      <c r="K112" s="42"/>
      <c r="L112" s="46"/>
    </row>
    <row r="113" spans="1:12" s="64" customFormat="1" x14ac:dyDescent="0.25">
      <c r="A113" s="42"/>
      <c r="B113" s="43"/>
      <c r="C113" s="42"/>
      <c r="D113" s="47"/>
      <c r="E113" s="42"/>
      <c r="F113" s="44"/>
      <c r="G113" s="45"/>
      <c r="H113" s="42"/>
      <c r="I113" s="42"/>
      <c r="J113" s="42"/>
      <c r="K113" s="42"/>
      <c r="L113" s="46"/>
    </row>
    <row r="114" spans="1:12" s="64" customFormat="1" x14ac:dyDescent="0.25">
      <c r="A114" s="42"/>
      <c r="B114" s="43"/>
      <c r="C114" s="42"/>
      <c r="D114" s="47"/>
      <c r="E114" s="42"/>
      <c r="F114" s="44"/>
      <c r="G114" s="45"/>
      <c r="H114" s="42"/>
      <c r="I114" s="42"/>
      <c r="J114" s="42"/>
      <c r="K114" s="42"/>
      <c r="L114" s="46"/>
    </row>
    <row r="115" spans="1:12" s="64" customFormat="1" x14ac:dyDescent="0.25">
      <c r="A115" s="42"/>
      <c r="B115" s="43"/>
      <c r="C115" s="42"/>
      <c r="D115" s="47"/>
      <c r="E115" s="42"/>
      <c r="F115" s="44"/>
      <c r="G115" s="45"/>
      <c r="H115" s="42"/>
      <c r="I115" s="42"/>
      <c r="J115" s="42"/>
      <c r="K115" s="42"/>
      <c r="L115" s="46"/>
    </row>
    <row r="116" spans="1:12" s="64" customFormat="1" x14ac:dyDescent="0.25">
      <c r="A116" s="42"/>
      <c r="B116" s="43"/>
      <c r="C116" s="42"/>
      <c r="D116" s="47"/>
      <c r="E116" s="42"/>
      <c r="F116" s="44"/>
      <c r="G116" s="45"/>
      <c r="H116" s="42"/>
      <c r="I116" s="42"/>
      <c r="J116" s="42"/>
      <c r="K116" s="42"/>
      <c r="L116" s="46"/>
    </row>
    <row r="117" spans="1:12" s="64" customFormat="1" x14ac:dyDescent="0.25">
      <c r="A117" s="42"/>
      <c r="B117" s="43"/>
      <c r="C117" s="42"/>
      <c r="D117" s="47"/>
      <c r="E117" s="42"/>
      <c r="F117" s="44"/>
      <c r="G117" s="45"/>
      <c r="H117" s="42"/>
      <c r="I117" s="42"/>
      <c r="J117" s="42"/>
      <c r="K117" s="42"/>
      <c r="L117" s="46"/>
    </row>
    <row r="118" spans="1:12" s="64" customFormat="1" x14ac:dyDescent="0.25">
      <c r="A118" s="42"/>
      <c r="B118" s="43"/>
      <c r="C118" s="42"/>
      <c r="D118" s="47"/>
      <c r="E118" s="42"/>
      <c r="F118" s="44"/>
      <c r="G118" s="45"/>
      <c r="H118" s="42"/>
      <c r="I118" s="42"/>
      <c r="J118" s="42"/>
      <c r="K118" s="42"/>
      <c r="L118" s="46"/>
    </row>
    <row r="119" spans="1:12" s="64" customFormat="1" x14ac:dyDescent="0.25">
      <c r="A119" s="42"/>
      <c r="B119" s="43"/>
      <c r="C119" s="42"/>
      <c r="D119" s="47"/>
      <c r="E119" s="42"/>
      <c r="F119" s="44"/>
      <c r="G119" s="45"/>
      <c r="H119" s="42"/>
      <c r="I119" s="42"/>
      <c r="J119" s="42"/>
      <c r="K119" s="42"/>
      <c r="L119" s="46"/>
    </row>
    <row r="120" spans="1:12" s="64" customFormat="1" x14ac:dyDescent="0.25">
      <c r="A120" s="42"/>
      <c r="B120" s="43"/>
      <c r="C120" s="42"/>
      <c r="D120" s="47"/>
      <c r="E120" s="42"/>
      <c r="F120" s="44"/>
      <c r="G120" s="45"/>
      <c r="H120" s="42"/>
      <c r="I120" s="42"/>
      <c r="J120" s="42"/>
      <c r="K120" s="42"/>
      <c r="L120" s="46"/>
    </row>
    <row r="121" spans="1:12" s="64" customFormat="1" x14ac:dyDescent="0.25">
      <c r="A121" s="42"/>
      <c r="B121" s="43"/>
      <c r="C121" s="42"/>
      <c r="D121" s="47"/>
      <c r="E121" s="42"/>
      <c r="F121" s="44"/>
      <c r="G121" s="45"/>
      <c r="H121" s="42"/>
      <c r="I121" s="42"/>
      <c r="J121" s="42"/>
      <c r="K121" s="42"/>
      <c r="L121" s="46"/>
    </row>
    <row r="122" spans="1:12" s="64" customFormat="1" x14ac:dyDescent="0.25">
      <c r="A122" s="42"/>
      <c r="B122" s="43"/>
      <c r="C122" s="42"/>
      <c r="D122" s="47"/>
      <c r="E122" s="42"/>
      <c r="F122" s="44"/>
      <c r="G122" s="45"/>
      <c r="H122" s="42"/>
      <c r="I122" s="42"/>
      <c r="J122" s="42"/>
      <c r="K122" s="42"/>
      <c r="L122" s="46"/>
    </row>
    <row r="123" spans="1:12" s="64" customFormat="1" x14ac:dyDescent="0.25">
      <c r="A123" s="42"/>
      <c r="B123" s="43"/>
      <c r="C123" s="42"/>
      <c r="D123" s="47"/>
      <c r="E123" s="42"/>
      <c r="F123" s="44"/>
      <c r="G123" s="45"/>
      <c r="H123" s="42"/>
      <c r="I123" s="42"/>
      <c r="J123" s="42"/>
      <c r="K123" s="42"/>
      <c r="L123" s="46"/>
    </row>
    <row r="124" spans="1:12" s="64" customFormat="1" x14ac:dyDescent="0.25">
      <c r="A124" s="42"/>
      <c r="B124" s="43"/>
      <c r="C124" s="42"/>
      <c r="D124" s="47"/>
      <c r="E124" s="42"/>
      <c r="F124" s="44"/>
      <c r="G124" s="45"/>
      <c r="H124" s="42"/>
      <c r="I124" s="42"/>
      <c r="J124" s="42"/>
      <c r="K124" s="42"/>
      <c r="L124" s="46"/>
    </row>
    <row r="125" spans="1:12" s="64" customFormat="1" x14ac:dyDescent="0.25">
      <c r="A125" s="42"/>
      <c r="B125" s="43"/>
      <c r="C125" s="42"/>
      <c r="D125" s="47"/>
      <c r="E125" s="42"/>
      <c r="F125" s="44"/>
      <c r="G125" s="45"/>
      <c r="H125" s="42"/>
      <c r="I125" s="42"/>
      <c r="J125" s="42"/>
      <c r="K125" s="42"/>
      <c r="L125" s="46"/>
    </row>
    <row r="126" spans="1:12" s="64" customFormat="1" x14ac:dyDescent="0.25">
      <c r="A126" s="42"/>
      <c r="B126" s="43"/>
      <c r="C126" s="42"/>
      <c r="D126" s="47"/>
      <c r="E126" s="42"/>
      <c r="F126" s="44"/>
      <c r="G126" s="45"/>
      <c r="H126" s="42"/>
      <c r="I126" s="42"/>
      <c r="J126" s="42"/>
      <c r="K126" s="42"/>
      <c r="L126" s="46"/>
    </row>
    <row r="127" spans="1:12" s="64" customFormat="1" x14ac:dyDescent="0.25">
      <c r="A127" s="42"/>
      <c r="B127" s="43"/>
      <c r="C127" s="42"/>
      <c r="D127" s="47"/>
      <c r="E127" s="42"/>
      <c r="F127" s="44"/>
      <c r="G127" s="45"/>
      <c r="H127" s="42"/>
      <c r="I127" s="42"/>
      <c r="J127" s="42"/>
      <c r="K127" s="42"/>
      <c r="L127" s="46"/>
    </row>
    <row r="128" spans="1:12" s="64" customFormat="1" x14ac:dyDescent="0.25">
      <c r="A128" s="42"/>
      <c r="B128" s="43"/>
      <c r="C128" s="42"/>
      <c r="D128" s="47"/>
      <c r="E128" s="42"/>
      <c r="F128" s="44"/>
      <c r="G128" s="45"/>
      <c r="H128" s="42"/>
      <c r="I128" s="42"/>
      <c r="J128" s="42"/>
      <c r="K128" s="42"/>
      <c r="L128" s="46"/>
    </row>
    <row r="129" spans="1:12" s="64" customFormat="1" x14ac:dyDescent="0.25">
      <c r="A129" s="42"/>
      <c r="B129" s="43"/>
      <c r="C129" s="42"/>
      <c r="D129" s="47"/>
      <c r="E129" s="42"/>
      <c r="F129" s="44"/>
      <c r="G129" s="45"/>
      <c r="H129" s="42"/>
      <c r="I129" s="42"/>
      <c r="J129" s="42"/>
      <c r="K129" s="42"/>
      <c r="L129" s="46"/>
    </row>
    <row r="130" spans="1:12" x14ac:dyDescent="0.25">
      <c r="A130" s="42"/>
      <c r="B130" s="43"/>
      <c r="C130" s="42"/>
      <c r="D130" s="47"/>
      <c r="E130" s="42"/>
      <c r="F130" s="44"/>
      <c r="G130" s="45"/>
      <c r="H130" s="42"/>
      <c r="I130" s="42"/>
      <c r="J130" s="42"/>
      <c r="K130" s="42"/>
      <c r="L130" s="46"/>
    </row>
    <row r="131" spans="1:12" x14ac:dyDescent="0.25">
      <c r="A131" s="42"/>
      <c r="B131" s="43"/>
      <c r="C131" s="42"/>
      <c r="D131" s="47"/>
      <c r="E131" s="42"/>
      <c r="F131" s="44"/>
      <c r="G131" s="45"/>
      <c r="H131" s="42"/>
      <c r="I131" s="42"/>
      <c r="J131" s="42"/>
      <c r="K131" s="42"/>
      <c r="L131" s="46"/>
    </row>
    <row r="137" spans="1:12" s="64" customFormat="1" x14ac:dyDescent="0.25">
      <c r="A137"/>
      <c r="B137" s="25"/>
      <c r="C137"/>
      <c r="D137" s="36"/>
      <c r="E137"/>
      <c r="F137" s="30"/>
      <c r="G137" s="33"/>
      <c r="H137"/>
      <c r="I137"/>
      <c r="J137"/>
      <c r="K137"/>
      <c r="L137"/>
    </row>
    <row r="138" spans="1:12" s="64" customFormat="1" x14ac:dyDescent="0.25">
      <c r="A138"/>
      <c r="B138" s="25"/>
      <c r="C138"/>
      <c r="D138" s="36"/>
      <c r="E138"/>
      <c r="F138" s="30"/>
      <c r="G138" s="33"/>
      <c r="H138"/>
      <c r="I138"/>
      <c r="J138"/>
      <c r="K138"/>
      <c r="L138"/>
    </row>
    <row r="139" spans="1:12" s="64" customFormat="1" x14ac:dyDescent="0.25">
      <c r="A139" s="42"/>
      <c r="B139" s="43"/>
      <c r="C139" s="42"/>
      <c r="D139" s="47"/>
      <c r="E139" s="42"/>
      <c r="F139" s="44"/>
      <c r="G139" s="45" t="str">
        <f ca="1">IF(tblData467[[#This Row],[Date]]&lt;1, "",IF(tblData467[[#This Row],[Date]]&gt;TODAY(),0,(tblData467[[#This Row],[Date]]-TODAY())*-1))</f>
        <v/>
      </c>
      <c r="H139" s="42">
        <f ca="1">IF(tblData467[[#This Row],[Date]]&lt;TODAY(),IF(tblData467[[#This Row],[Days Outstanding]]&lt;=30,tblData467[[#This Row],[Amount]],0),)</f>
        <v>0</v>
      </c>
      <c r="I139" s="42">
        <f ca="1">IF(tblData467[[#This Row],[Date]]&gt;TODAY(),0,IF(AND(tblData467[[#This Row],[Days Outstanding]]&lt;=60,tblData467[[#This Row],[Days Outstanding]]&gt;30),tblData467[[#This Row],[Amount]],0))</f>
        <v>0</v>
      </c>
      <c r="J139" s="42">
        <f ca="1">IF(tblData467[[#This Row],[Date]]&gt;TODAY(),0,IF(AND(tblData467[[#This Row],[Days Outstanding]]&lt;=90,tblData467[[#This Row],[Days Outstanding]]&gt;60),tblData467[[#This Row],[Amount]],0))</f>
        <v>0</v>
      </c>
      <c r="K139" s="42">
        <f ca="1">IF(tblData467[[#This Row],[Date]]&gt;TODAY(),0,IF(tblData467[[#This Row],[Days Outstanding]]&gt;=90,tblData467[[#This Row],[Amount]],0))</f>
        <v>0</v>
      </c>
      <c r="L139" s="46"/>
    </row>
    <row r="140" spans="1:12" s="64" customFormat="1" x14ac:dyDescent="0.25">
      <c r="A140" s="42"/>
      <c r="B140" s="43"/>
      <c r="C140" s="42"/>
      <c r="D140" s="47"/>
      <c r="E140" s="42"/>
      <c r="F140" s="44"/>
      <c r="G140" s="45" t="str">
        <f ca="1">IF(tblData467[[#This Row],[Date]]&lt;1, "",IF(tblData467[[#This Row],[Date]]&gt;TODAY(),0,(tblData467[[#This Row],[Date]]-TODAY())*-1))</f>
        <v/>
      </c>
      <c r="H140" s="42">
        <f ca="1">IF(tblData467[[#This Row],[Date]]&lt;TODAY(),IF(tblData467[[#This Row],[Days Outstanding]]&lt;=30,tblData467[[#This Row],[Amount]],0),)</f>
        <v>0</v>
      </c>
      <c r="I140" s="42">
        <f ca="1">IF(tblData467[[#This Row],[Date]]&gt;TODAY(),0,IF(AND(tblData467[[#This Row],[Days Outstanding]]&lt;=60,tblData467[[#This Row],[Days Outstanding]]&gt;30),tblData467[[#This Row],[Amount]],0))</f>
        <v>0</v>
      </c>
      <c r="J140" s="42">
        <f ca="1">IF(tblData467[[#This Row],[Date]]&gt;TODAY(),0,IF(AND(tblData467[[#This Row],[Days Outstanding]]&lt;=90,tblData467[[#This Row],[Days Outstanding]]&gt;60),tblData467[[#This Row],[Amount]],0))</f>
        <v>0</v>
      </c>
      <c r="K140" s="42">
        <f ca="1">IF(tblData467[[#This Row],[Date]]&gt;TODAY(),0,IF(tblData467[[#This Row],[Days Outstanding]]&gt;=90,tblData467[[#This Row],[Amount]],0))</f>
        <v>0</v>
      </c>
      <c r="L140" s="46"/>
    </row>
    <row r="141" spans="1:12" s="64" customFormat="1" x14ac:dyDescent="0.25">
      <c r="A141" s="42"/>
      <c r="B141" s="43"/>
      <c r="C141" s="42"/>
      <c r="D141" s="47"/>
      <c r="E141" s="42"/>
      <c r="F141" s="44"/>
      <c r="G141" s="45" t="str">
        <f ca="1">IF(tblData467[[#This Row],[Date]]&lt;1, "",IF(tblData467[[#This Row],[Date]]&gt;TODAY(),0,(tblData467[[#This Row],[Date]]-TODAY())*-1))</f>
        <v/>
      </c>
      <c r="H141" s="42">
        <f ca="1">IF(tblData467[[#This Row],[Date]]&lt;TODAY(),IF(tblData467[[#This Row],[Days Outstanding]]&lt;=30,tblData467[[#This Row],[Amount]],0),)</f>
        <v>0</v>
      </c>
      <c r="I141" s="42">
        <f ca="1">IF(tblData467[[#This Row],[Date]]&gt;TODAY(),0,IF(AND(tblData467[[#This Row],[Days Outstanding]]&lt;=60,tblData467[[#This Row],[Days Outstanding]]&gt;30),tblData467[[#This Row],[Amount]],0))</f>
        <v>0</v>
      </c>
      <c r="J141" s="42">
        <f ca="1">IF(tblData467[[#This Row],[Date]]&gt;TODAY(),0,IF(AND(tblData467[[#This Row],[Days Outstanding]]&lt;=90,tblData467[[#This Row],[Days Outstanding]]&gt;60),tblData467[[#This Row],[Amount]],0))</f>
        <v>0</v>
      </c>
      <c r="K141" s="42">
        <f ca="1">IF(tblData467[[#This Row],[Date]]&gt;TODAY(),0,IF(tblData467[[#This Row],[Days Outstanding]]&gt;=90,tblData467[[#This Row],[Amount]],0))</f>
        <v>0</v>
      </c>
      <c r="L141" s="46"/>
    </row>
    <row r="142" spans="1:12" s="64" customFormat="1" x14ac:dyDescent="0.25">
      <c r="A142" s="42"/>
      <c r="B142" s="43"/>
      <c r="C142" s="42"/>
      <c r="D142" s="47"/>
      <c r="E142" s="42"/>
      <c r="F142" s="44"/>
      <c r="G142" s="45" t="str">
        <f ca="1">IF(tblData467[[#This Row],[Date]]&lt;1, "",IF(tblData467[[#This Row],[Date]]&gt;TODAY(),0,(tblData467[[#This Row],[Date]]-TODAY())*-1))</f>
        <v/>
      </c>
      <c r="H142" s="42">
        <f ca="1">IF(tblData467[[#This Row],[Date]]&lt;TODAY(),IF(tblData467[[#This Row],[Days Outstanding]]&lt;=30,tblData467[[#This Row],[Amount]],0),)</f>
        <v>0</v>
      </c>
      <c r="I142" s="42">
        <f ca="1">IF(tblData467[[#This Row],[Date]]&gt;TODAY(),0,IF(AND(tblData467[[#This Row],[Days Outstanding]]&lt;=60,tblData467[[#This Row],[Days Outstanding]]&gt;30),tblData467[[#This Row],[Amount]],0))</f>
        <v>0</v>
      </c>
      <c r="J142" s="42">
        <f ca="1">IF(tblData467[[#This Row],[Date]]&gt;TODAY(),0,IF(AND(tblData467[[#This Row],[Days Outstanding]]&lt;=90,tblData467[[#This Row],[Days Outstanding]]&gt;60),tblData467[[#This Row],[Amount]],0))</f>
        <v>0</v>
      </c>
      <c r="K142" s="42">
        <f ca="1">IF(tblData467[[#This Row],[Date]]&gt;TODAY(),0,IF(tblData467[[#This Row],[Days Outstanding]]&gt;=90,tblData467[[#This Row],[Amount]],0))</f>
        <v>0</v>
      </c>
      <c r="L142" s="46"/>
    </row>
    <row r="143" spans="1:12" x14ac:dyDescent="0.25">
      <c r="A143" s="42"/>
      <c r="B143" s="43"/>
      <c r="C143" s="42"/>
      <c r="D143" s="47"/>
      <c r="E143" s="42"/>
      <c r="F143" s="44"/>
      <c r="G143" s="45" t="str">
        <f ca="1">IF(tblData467[[#This Row],[Date]]&lt;1, "",IF(tblData467[[#This Row],[Date]]&gt;TODAY(),0,(tblData467[[#This Row],[Date]]-TODAY())*-1))</f>
        <v/>
      </c>
      <c r="H143" s="42">
        <f ca="1">IF(tblData467[[#This Row],[Date]]&lt;TODAY(),IF(tblData467[[#This Row],[Days Outstanding]]&lt;=30,tblData467[[#This Row],[Amount]],0),)</f>
        <v>0</v>
      </c>
      <c r="I143" s="42">
        <f ca="1">IF(tblData467[[#This Row],[Date]]&gt;TODAY(),0,IF(AND(tblData467[[#This Row],[Days Outstanding]]&lt;=60,tblData467[[#This Row],[Days Outstanding]]&gt;30),tblData467[[#This Row],[Amount]],0))</f>
        <v>0</v>
      </c>
      <c r="J143" s="42">
        <f ca="1">IF(tblData467[[#This Row],[Date]]&gt;TODAY(),0,IF(AND(tblData467[[#This Row],[Days Outstanding]]&lt;=90,tblData467[[#This Row],[Days Outstanding]]&gt;60),tblData467[[#This Row],[Amount]],0))</f>
        <v>0</v>
      </c>
      <c r="K143" s="42">
        <f ca="1">IF(tblData467[[#This Row],[Date]]&gt;TODAY(),0,IF(tblData467[[#This Row],[Days Outstanding]]&gt;=90,tblData467[[#This Row],[Amount]],0))</f>
        <v>0</v>
      </c>
      <c r="L143" s="46"/>
    </row>
    <row r="144" spans="1:12" x14ac:dyDescent="0.25">
      <c r="A144" s="42"/>
      <c r="B144" s="79"/>
      <c r="C144" s="48"/>
      <c r="D144" s="48"/>
      <c r="E144" s="42"/>
      <c r="F144" s="44"/>
      <c r="G144" s="45"/>
      <c r="H144" s="42"/>
      <c r="I144" s="42"/>
      <c r="J144" s="42"/>
      <c r="K144" s="42"/>
      <c r="L144" s="46"/>
    </row>
    <row r="145" spans="1:12" x14ac:dyDescent="0.25">
      <c r="A145" s="2"/>
      <c r="B145" s="16"/>
      <c r="C145" s="2"/>
      <c r="D145" s="40"/>
      <c r="E145" s="2"/>
      <c r="F145" s="27"/>
      <c r="G145" s="35"/>
      <c r="H145" s="2"/>
      <c r="I145" s="2"/>
      <c r="J145" s="2"/>
      <c r="K145" s="2"/>
      <c r="L145" s="3"/>
    </row>
    <row r="146" spans="1:12" x14ac:dyDescent="0.25">
      <c r="A146" s="2"/>
      <c r="B146" s="16"/>
      <c r="C146" s="2"/>
      <c r="D146" s="40"/>
      <c r="E146" s="2"/>
      <c r="F146" s="27"/>
      <c r="G146" s="35"/>
      <c r="H146" s="2"/>
      <c r="I146" s="2"/>
      <c r="J146" s="2"/>
      <c r="K146" s="2"/>
      <c r="L146" s="3"/>
    </row>
    <row r="147" spans="1:12" x14ac:dyDescent="0.25">
      <c r="A147" s="2"/>
      <c r="B147" s="16"/>
      <c r="C147" s="2"/>
      <c r="D147" s="2"/>
      <c r="E147" s="2"/>
      <c r="F147" s="27"/>
      <c r="G147" s="35"/>
      <c r="H147" s="2"/>
      <c r="I147" s="2"/>
      <c r="J147" s="2"/>
      <c r="K147" s="2"/>
      <c r="L147" s="3"/>
    </row>
    <row r="148" spans="1:12" ht="15.75" x14ac:dyDescent="0.25">
      <c r="A148" s="2"/>
      <c r="B148" s="16"/>
      <c r="C148" s="2"/>
      <c r="D148" s="39"/>
      <c r="E148" s="2"/>
      <c r="F148" s="27"/>
      <c r="G148" s="35"/>
      <c r="H148" s="2"/>
      <c r="I148" s="2"/>
      <c r="J148" s="2"/>
      <c r="K148" s="2"/>
      <c r="L148" s="3"/>
    </row>
    <row r="149" spans="1:12" ht="15.75" x14ac:dyDescent="0.25">
      <c r="A149" s="2"/>
      <c r="B149" s="16"/>
      <c r="C149" s="2"/>
      <c r="D149" s="39"/>
      <c r="E149" s="2"/>
      <c r="F149" s="27"/>
      <c r="G149" s="35"/>
      <c r="H149" s="2"/>
      <c r="I149" s="2"/>
      <c r="J149" s="2"/>
      <c r="K149" s="2"/>
      <c r="L149" s="3"/>
    </row>
    <row r="150" spans="1:12" ht="15.75" x14ac:dyDescent="0.25">
      <c r="A150" s="2"/>
      <c r="B150" s="16"/>
      <c r="C150" s="2"/>
      <c r="D150" s="39"/>
      <c r="E150" s="2"/>
      <c r="F150" s="27"/>
      <c r="G150" s="35"/>
      <c r="H150" s="2"/>
      <c r="I150" s="2"/>
      <c r="J150" s="2"/>
      <c r="K150" s="2"/>
      <c r="L150" s="3"/>
    </row>
    <row r="151" spans="1:12" ht="15.75" x14ac:dyDescent="0.25">
      <c r="A151" s="2"/>
      <c r="B151" s="16"/>
      <c r="C151" s="2"/>
      <c r="D151" s="39"/>
      <c r="E151" s="2"/>
      <c r="F151" s="27"/>
      <c r="G151" s="35"/>
      <c r="H151" s="2"/>
      <c r="I151" s="2"/>
      <c r="J151" s="2"/>
      <c r="K151" s="2"/>
      <c r="L151" s="3"/>
    </row>
    <row r="152" spans="1:12" ht="15.75" x14ac:dyDescent="0.25">
      <c r="A152" s="2"/>
      <c r="B152" s="16"/>
      <c r="C152" s="2"/>
      <c r="D152" s="39"/>
      <c r="E152" s="2"/>
      <c r="F152" s="27"/>
      <c r="G152" s="35"/>
      <c r="H152" s="2"/>
      <c r="I152" s="2"/>
      <c r="J152" s="2"/>
      <c r="K152" s="2"/>
      <c r="L152" s="3"/>
    </row>
    <row r="153" spans="1:12" ht="15.75" x14ac:dyDescent="0.25">
      <c r="A153" s="2"/>
      <c r="B153" s="16"/>
      <c r="C153" s="2"/>
      <c r="D153" s="39"/>
      <c r="E153" s="2"/>
      <c r="F153" s="27"/>
      <c r="G153" s="35"/>
      <c r="H153" s="2"/>
      <c r="I153" s="2"/>
      <c r="J153" s="2"/>
      <c r="K153" s="2"/>
      <c r="L153" s="3"/>
    </row>
    <row r="154" spans="1:12" x14ac:dyDescent="0.25">
      <c r="A154" s="2"/>
      <c r="B154" s="16"/>
      <c r="C154" s="2"/>
      <c r="D154" s="2"/>
      <c r="E154" s="2"/>
      <c r="F154" s="27"/>
      <c r="G154" s="35"/>
      <c r="H154" s="2"/>
      <c r="I154" s="2"/>
      <c r="J154" s="2"/>
      <c r="K154" s="2"/>
      <c r="L154" s="3"/>
    </row>
    <row r="155" spans="1:12" x14ac:dyDescent="0.25">
      <c r="A155" s="2"/>
      <c r="B155" s="16"/>
      <c r="C155" s="2"/>
      <c r="D155" s="24"/>
      <c r="E155" s="2"/>
      <c r="F155" s="27"/>
      <c r="G155" s="35"/>
      <c r="H155" s="2"/>
      <c r="I155" s="2"/>
      <c r="J155" s="2"/>
      <c r="K155" s="2"/>
      <c r="L155" s="3"/>
    </row>
    <row r="156" spans="1:12" x14ac:dyDescent="0.25">
      <c r="A156" s="2"/>
      <c r="B156" s="16"/>
      <c r="C156" s="2"/>
      <c r="D156" s="24"/>
      <c r="E156" s="2"/>
      <c r="F156" s="27"/>
      <c r="G156" s="35"/>
      <c r="H156" s="2"/>
      <c r="I156" s="2"/>
      <c r="J156" s="2"/>
      <c r="K156" s="2"/>
      <c r="L156" s="3"/>
    </row>
    <row r="157" spans="1:12" x14ac:dyDescent="0.25">
      <c r="A157" s="2"/>
      <c r="B157" s="16"/>
      <c r="C157" s="2"/>
      <c r="D157" s="24"/>
      <c r="E157" s="2"/>
      <c r="F157" s="27"/>
      <c r="G157" s="35"/>
      <c r="H157" s="2"/>
      <c r="I157" s="2"/>
      <c r="J157" s="2"/>
      <c r="K157" s="2"/>
      <c r="L157" s="3"/>
    </row>
    <row r="158" spans="1:12" x14ac:dyDescent="0.25">
      <c r="A158" s="2"/>
      <c r="B158" s="16"/>
      <c r="C158" s="2"/>
      <c r="D158" s="24"/>
      <c r="E158" s="2"/>
      <c r="F158" s="27"/>
      <c r="G158" s="35"/>
      <c r="H158" s="2"/>
      <c r="I158" s="2"/>
      <c r="J158" s="2"/>
      <c r="K158" s="2"/>
      <c r="L158" s="3"/>
    </row>
    <row r="159" spans="1:12" x14ac:dyDescent="0.25">
      <c r="A159" s="2"/>
      <c r="B159" s="16"/>
      <c r="C159" s="2"/>
      <c r="D159" s="24"/>
      <c r="E159" s="2"/>
      <c r="F159" s="27"/>
      <c r="G159" s="35"/>
      <c r="H159" s="2"/>
      <c r="I159" s="2"/>
      <c r="J159" s="2"/>
      <c r="K159" s="2"/>
      <c r="L159" s="3"/>
    </row>
    <row r="160" spans="1:12" x14ac:dyDescent="0.25">
      <c r="A160" s="2"/>
      <c r="B160" s="16"/>
      <c r="C160" s="2"/>
      <c r="D160" s="24"/>
      <c r="E160" s="2"/>
      <c r="F160" s="27"/>
      <c r="G160" s="35"/>
      <c r="H160" s="2"/>
      <c r="I160" s="2"/>
      <c r="J160" s="2"/>
      <c r="K160" s="2"/>
      <c r="L160" s="3"/>
    </row>
    <row r="161" spans="1:12" x14ac:dyDescent="0.25">
      <c r="A161" s="2"/>
      <c r="B161" s="16"/>
      <c r="C161" s="2"/>
      <c r="D161" s="40"/>
      <c r="E161" s="2"/>
      <c r="F161" s="27"/>
      <c r="G161" s="35"/>
      <c r="H161" s="2"/>
      <c r="I161" s="2"/>
      <c r="J161" s="2"/>
      <c r="K161" s="2"/>
      <c r="L161" s="3"/>
    </row>
    <row r="162" spans="1:12" x14ac:dyDescent="0.25">
      <c r="A162" s="2"/>
      <c r="B162" s="16"/>
      <c r="C162" s="2"/>
      <c r="D162" s="24"/>
      <c r="E162" s="2"/>
      <c r="F162" s="27"/>
      <c r="G162" s="35"/>
      <c r="H162" s="2"/>
      <c r="I162" s="2"/>
      <c r="J162" s="2"/>
      <c r="K162" s="2"/>
      <c r="L162" s="3"/>
    </row>
    <row r="163" spans="1:12" x14ac:dyDescent="0.25">
      <c r="A163" s="2"/>
      <c r="B163" s="16"/>
      <c r="C163" s="2"/>
      <c r="D163" s="24"/>
      <c r="E163" s="2"/>
      <c r="F163" s="27"/>
      <c r="G163" s="35"/>
      <c r="H163" s="2"/>
      <c r="I163" s="2"/>
      <c r="J163" s="2"/>
      <c r="K163" s="2"/>
      <c r="L163" s="3"/>
    </row>
    <row r="164" spans="1:12" x14ac:dyDescent="0.25">
      <c r="A164" s="2"/>
      <c r="B164" s="16"/>
      <c r="C164" s="2"/>
      <c r="D164" s="24"/>
      <c r="E164" s="2"/>
      <c r="F164" s="27"/>
      <c r="G164" s="35"/>
      <c r="H164" s="2"/>
      <c r="I164" s="2"/>
      <c r="J164" s="2"/>
      <c r="K164" s="2"/>
      <c r="L164" s="3"/>
    </row>
    <row r="165" spans="1:12" x14ac:dyDescent="0.25">
      <c r="A165" s="2"/>
      <c r="B165" s="16"/>
      <c r="C165" s="2"/>
      <c r="D165" s="40"/>
      <c r="E165" s="2"/>
      <c r="F165" s="27"/>
      <c r="G165" s="35"/>
      <c r="H165" s="2"/>
      <c r="I165" s="2"/>
      <c r="J165" s="2"/>
      <c r="K165" s="2"/>
      <c r="L165" s="3"/>
    </row>
    <row r="166" spans="1:12" x14ac:dyDescent="0.25">
      <c r="A166" s="2"/>
      <c r="B166" s="16"/>
      <c r="C166" s="2"/>
      <c r="D166" s="40"/>
      <c r="E166" s="2"/>
      <c r="F166" s="27"/>
      <c r="G166" s="35"/>
      <c r="H166" s="2"/>
      <c r="I166" s="2"/>
      <c r="J166" s="2"/>
      <c r="K166" s="2"/>
      <c r="L166" s="3"/>
    </row>
    <row r="167" spans="1:12" x14ac:dyDescent="0.25">
      <c r="A167" s="2"/>
      <c r="B167" s="16"/>
      <c r="C167" s="2"/>
      <c r="D167" s="40"/>
      <c r="E167" s="2"/>
      <c r="F167" s="27"/>
      <c r="G167" s="35"/>
      <c r="H167" s="2"/>
      <c r="I167" s="2"/>
      <c r="J167" s="2"/>
      <c r="K167" s="2"/>
      <c r="L167" s="3"/>
    </row>
    <row r="168" spans="1:12" x14ac:dyDescent="0.25">
      <c r="A168" s="2"/>
      <c r="B168" s="16"/>
      <c r="C168" s="2"/>
      <c r="D168" s="40"/>
      <c r="E168" s="2"/>
      <c r="F168" s="27"/>
      <c r="G168" s="35"/>
      <c r="H168" s="2"/>
      <c r="I168" s="2"/>
      <c r="J168" s="2"/>
      <c r="K168" s="2"/>
      <c r="L168" s="3"/>
    </row>
    <row r="169" spans="1:12" x14ac:dyDescent="0.25">
      <c r="A169" s="2"/>
      <c r="B169" s="16"/>
      <c r="C169" s="2"/>
      <c r="D169" s="40"/>
      <c r="E169" s="2"/>
      <c r="F169" s="27"/>
      <c r="G169" s="35"/>
      <c r="H169" s="2"/>
      <c r="I169" s="2"/>
      <c r="J169" s="2"/>
      <c r="K169" s="2"/>
      <c r="L169" s="3"/>
    </row>
    <row r="170" spans="1:12" x14ac:dyDescent="0.25">
      <c r="A170" s="2"/>
      <c r="B170" s="16"/>
      <c r="C170" s="2"/>
      <c r="D170" s="40"/>
      <c r="E170" s="2"/>
      <c r="F170" s="27"/>
      <c r="G170" s="35"/>
      <c r="H170" s="2"/>
      <c r="I170" s="2"/>
      <c r="J170" s="2"/>
      <c r="K170" s="2"/>
      <c r="L170" s="3"/>
    </row>
    <row r="171" spans="1:12" x14ac:dyDescent="0.25">
      <c r="A171" s="2"/>
      <c r="B171" s="16"/>
      <c r="C171" s="2"/>
      <c r="D171" s="2"/>
      <c r="E171" s="2"/>
      <c r="F171" s="27"/>
      <c r="G171" s="35"/>
      <c r="H171" s="2"/>
      <c r="I171" s="2"/>
      <c r="J171" s="2"/>
      <c r="K171" s="2"/>
      <c r="L171" s="3"/>
    </row>
    <row r="172" spans="1:12" x14ac:dyDescent="0.25">
      <c r="A172" s="2"/>
      <c r="B172" s="16"/>
      <c r="C172" s="2"/>
      <c r="D172" s="40"/>
      <c r="E172" s="2"/>
      <c r="F172" s="27"/>
      <c r="G172" s="35"/>
      <c r="H172" s="2"/>
      <c r="I172" s="2"/>
      <c r="J172" s="2"/>
      <c r="K172" s="2"/>
      <c r="L172" s="3"/>
    </row>
    <row r="173" spans="1:12" x14ac:dyDescent="0.25">
      <c r="A173" s="2"/>
      <c r="B173" s="16"/>
      <c r="C173" s="2"/>
      <c r="D173" s="40"/>
      <c r="E173" s="2"/>
      <c r="F173" s="27"/>
      <c r="G173" s="35"/>
      <c r="H173" s="2"/>
      <c r="I173" s="2"/>
      <c r="J173" s="2"/>
      <c r="K173" s="2"/>
      <c r="L173" s="3"/>
    </row>
    <row r="174" spans="1:12" x14ac:dyDescent="0.25">
      <c r="A174" s="2"/>
      <c r="B174" s="16"/>
      <c r="C174" s="2"/>
      <c r="D174" s="40"/>
      <c r="E174" s="2"/>
      <c r="F174" s="27"/>
      <c r="G174" s="35"/>
      <c r="H174" s="2"/>
      <c r="I174" s="2"/>
      <c r="J174" s="2"/>
      <c r="K174" s="2"/>
      <c r="L174" s="3"/>
    </row>
    <row r="175" spans="1:12" x14ac:dyDescent="0.25">
      <c r="A175" s="2"/>
      <c r="B175" s="16"/>
      <c r="C175" s="2"/>
      <c r="D175" s="40"/>
      <c r="E175" s="2"/>
      <c r="F175" s="27"/>
      <c r="G175" s="35"/>
      <c r="H175" s="2"/>
      <c r="I175" s="2"/>
      <c r="J175" s="2"/>
      <c r="K175" s="2"/>
      <c r="L175" s="3"/>
    </row>
    <row r="176" spans="1:12" x14ac:dyDescent="0.25">
      <c r="A176" s="2"/>
      <c r="B176" s="16"/>
      <c r="C176" s="2"/>
      <c r="D176" s="40"/>
      <c r="E176" s="2"/>
      <c r="F176" s="27"/>
      <c r="G176" s="35"/>
      <c r="H176" s="2"/>
      <c r="I176" s="2"/>
      <c r="J176" s="2"/>
      <c r="K176" s="2"/>
      <c r="L176" s="3"/>
    </row>
    <row r="177" spans="1:12" x14ac:dyDescent="0.25">
      <c r="A177" s="2"/>
      <c r="B177" s="16"/>
      <c r="C177" s="2"/>
      <c r="D177" s="40"/>
      <c r="E177" s="2"/>
      <c r="F177" s="27"/>
      <c r="G177" s="35"/>
      <c r="H177" s="2"/>
      <c r="I177" s="2"/>
      <c r="J177" s="2"/>
      <c r="K177" s="2"/>
      <c r="L177" s="3"/>
    </row>
    <row r="178" spans="1:12" x14ac:dyDescent="0.25">
      <c r="A178" s="2"/>
      <c r="B178" s="16"/>
      <c r="C178" s="2"/>
      <c r="D178" s="40"/>
      <c r="E178" s="2"/>
      <c r="F178" s="27"/>
      <c r="G178" s="35"/>
      <c r="H178" s="2"/>
      <c r="I178" s="2"/>
      <c r="J178" s="2"/>
      <c r="K178" s="2"/>
      <c r="L178" s="3"/>
    </row>
    <row r="179" spans="1:12" x14ac:dyDescent="0.25">
      <c r="A179" s="2"/>
      <c r="B179" s="16"/>
      <c r="C179" s="2"/>
      <c r="D179" s="40"/>
      <c r="E179" s="2"/>
      <c r="F179" s="27"/>
      <c r="G179" s="35"/>
      <c r="H179" s="2"/>
      <c r="I179" s="2"/>
      <c r="J179" s="2"/>
      <c r="K179" s="2"/>
      <c r="L179" s="3"/>
    </row>
    <row r="180" spans="1:12" x14ac:dyDescent="0.25">
      <c r="A180" s="2"/>
      <c r="B180" s="16"/>
      <c r="C180" s="2"/>
      <c r="D180" s="40"/>
      <c r="E180" s="2"/>
      <c r="F180" s="27"/>
      <c r="G180" s="35"/>
      <c r="H180" s="2"/>
      <c r="I180" s="2"/>
      <c r="J180" s="2"/>
      <c r="K180" s="2"/>
      <c r="L180" s="3"/>
    </row>
    <row r="181" spans="1:12" x14ac:dyDescent="0.25">
      <c r="A181" s="2"/>
      <c r="B181" s="16"/>
      <c r="C181" s="2"/>
      <c r="D181" s="40"/>
      <c r="E181" s="2"/>
      <c r="F181" s="27"/>
      <c r="G181" s="35"/>
      <c r="H181" s="2"/>
      <c r="I181" s="2"/>
      <c r="J181" s="2"/>
      <c r="K181" s="2"/>
      <c r="L181" s="3"/>
    </row>
    <row r="182" spans="1:12" x14ac:dyDescent="0.25">
      <c r="A182" s="2"/>
      <c r="B182" s="16"/>
      <c r="C182" s="2"/>
      <c r="D182" s="40"/>
      <c r="E182" s="2"/>
      <c r="F182" s="27"/>
      <c r="G182" s="35"/>
      <c r="H182" s="2"/>
      <c r="I182" s="2"/>
      <c r="J182" s="2"/>
      <c r="K182" s="2"/>
      <c r="L182" s="3"/>
    </row>
    <row r="183" spans="1:12" x14ac:dyDescent="0.25">
      <c r="A183" s="2"/>
      <c r="B183" s="16"/>
      <c r="C183" s="2"/>
      <c r="D183" s="40"/>
      <c r="E183" s="2"/>
      <c r="F183" s="27"/>
      <c r="G183" s="35"/>
      <c r="H183" s="2"/>
      <c r="I183" s="2"/>
      <c r="J183" s="2"/>
      <c r="K183" s="2"/>
      <c r="L183" s="3"/>
    </row>
    <row r="184" spans="1:12" x14ac:dyDescent="0.25">
      <c r="A184" s="2"/>
      <c r="B184" s="16"/>
      <c r="C184" s="2"/>
      <c r="D184" s="40"/>
      <c r="E184" s="2"/>
      <c r="F184" s="27"/>
      <c r="G184" s="35"/>
      <c r="H184" s="2"/>
      <c r="I184" s="2"/>
      <c r="J184" s="2"/>
      <c r="K184" s="2"/>
      <c r="L184" s="3"/>
    </row>
    <row r="185" spans="1:12" x14ac:dyDescent="0.25">
      <c r="A185" s="2"/>
      <c r="B185" s="16"/>
      <c r="C185" s="2"/>
      <c r="D185" s="40"/>
      <c r="E185" s="2"/>
      <c r="F185" s="27"/>
      <c r="G185" s="35"/>
      <c r="H185" s="2"/>
      <c r="I185" s="2"/>
      <c r="J185" s="2"/>
      <c r="K185" s="2"/>
      <c r="L185" s="3"/>
    </row>
    <row r="186" spans="1:12" x14ac:dyDescent="0.25">
      <c r="A186" s="2"/>
      <c r="B186" s="16"/>
      <c r="C186" s="2"/>
      <c r="D186" s="40"/>
      <c r="E186" s="2"/>
      <c r="F186" s="27"/>
      <c r="G186" s="35"/>
      <c r="H186" s="2"/>
      <c r="I186" s="2"/>
      <c r="J186" s="2"/>
      <c r="K186" s="2"/>
      <c r="L186" s="3"/>
    </row>
    <row r="187" spans="1:12" x14ac:dyDescent="0.25">
      <c r="A187" s="2"/>
      <c r="B187" s="16"/>
      <c r="C187" s="2"/>
      <c r="D187" s="40"/>
      <c r="E187" s="2"/>
      <c r="F187" s="27"/>
      <c r="G187" s="35"/>
      <c r="H187" s="2"/>
      <c r="I187" s="2"/>
      <c r="J187" s="2"/>
      <c r="K187" s="2"/>
      <c r="L187" s="3"/>
    </row>
    <row r="188" spans="1:12" x14ac:dyDescent="0.25">
      <c r="A188" s="2"/>
      <c r="B188" s="16"/>
      <c r="C188" s="2"/>
      <c r="D188" s="40"/>
      <c r="E188" s="2"/>
      <c r="F188" s="27"/>
      <c r="G188" s="35"/>
      <c r="H188" s="2"/>
      <c r="I188" s="2"/>
      <c r="J188" s="2"/>
      <c r="K188" s="2"/>
      <c r="L188" s="3"/>
    </row>
    <row r="189" spans="1:12" x14ac:dyDescent="0.25">
      <c r="A189" s="2"/>
      <c r="B189" s="16"/>
      <c r="C189" s="2"/>
      <c r="D189" s="40"/>
      <c r="E189" s="2"/>
      <c r="F189" s="27"/>
      <c r="G189" s="35"/>
      <c r="H189" s="2"/>
      <c r="I189" s="2"/>
      <c r="J189" s="2"/>
      <c r="K189" s="2"/>
      <c r="L189" s="3"/>
    </row>
    <row r="190" spans="1:12" x14ac:dyDescent="0.25">
      <c r="A190" s="2"/>
      <c r="B190" s="16"/>
      <c r="C190" s="2"/>
      <c r="D190" s="40"/>
      <c r="E190" s="2"/>
      <c r="F190" s="27"/>
      <c r="G190" s="35"/>
      <c r="H190" s="2"/>
      <c r="I190" s="2"/>
      <c r="J190" s="2"/>
      <c r="K190" s="2"/>
      <c r="L190" s="3"/>
    </row>
    <row r="191" spans="1:12" x14ac:dyDescent="0.25">
      <c r="A191" s="2"/>
      <c r="B191" s="16"/>
      <c r="C191" s="2"/>
      <c r="D191" s="40"/>
      <c r="E191" s="2"/>
      <c r="F191" s="27"/>
      <c r="G191" s="35"/>
      <c r="H191" s="2"/>
      <c r="I191" s="2"/>
      <c r="J191" s="2"/>
      <c r="K191" s="2"/>
      <c r="L191" s="3"/>
    </row>
    <row r="192" spans="1:12" x14ac:dyDescent="0.25">
      <c r="A192" s="2"/>
      <c r="B192" s="16"/>
      <c r="C192" s="2"/>
      <c r="D192" s="40"/>
      <c r="E192" s="2"/>
      <c r="F192" s="27"/>
      <c r="G192" s="35"/>
      <c r="H192" s="2"/>
      <c r="I192" s="2"/>
      <c r="J192" s="2"/>
      <c r="K192" s="2"/>
      <c r="L192" s="3"/>
    </row>
    <row r="193" spans="1:12" ht="15.75" x14ac:dyDescent="0.25">
      <c r="A193" s="2"/>
      <c r="B193" s="16"/>
      <c r="C193" s="2"/>
      <c r="D193" s="39"/>
      <c r="E193" s="2"/>
      <c r="F193" s="27"/>
      <c r="G193" s="35"/>
      <c r="H193" s="2"/>
      <c r="I193" s="2"/>
      <c r="J193" s="2"/>
      <c r="K193" s="2"/>
      <c r="L193" s="3"/>
    </row>
    <row r="194" spans="1:12" ht="15.75" x14ac:dyDescent="0.25">
      <c r="A194" s="2"/>
      <c r="B194" s="16"/>
      <c r="C194" s="2"/>
      <c r="D194" s="39"/>
      <c r="E194" s="2"/>
      <c r="F194" s="27"/>
      <c r="G194" s="35"/>
      <c r="H194" s="2"/>
      <c r="I194" s="2"/>
      <c r="J194" s="2"/>
      <c r="K194" s="2"/>
      <c r="L194" s="3"/>
    </row>
    <row r="195" spans="1:12" ht="15.75" x14ac:dyDescent="0.25">
      <c r="A195" s="2"/>
      <c r="B195" s="16"/>
      <c r="C195" s="2"/>
      <c r="D195" s="39"/>
      <c r="E195" s="2"/>
      <c r="F195" s="27"/>
      <c r="G195" s="35"/>
      <c r="H195" s="2"/>
      <c r="I195" s="2"/>
      <c r="J195" s="2"/>
      <c r="K195" s="2"/>
      <c r="L195" s="3"/>
    </row>
    <row r="196" spans="1:12" ht="15.75" x14ac:dyDescent="0.25">
      <c r="A196" s="2"/>
      <c r="B196" s="16"/>
      <c r="C196" s="2"/>
      <c r="D196" s="39"/>
      <c r="E196" s="2"/>
      <c r="F196" s="27"/>
      <c r="G196" s="35"/>
      <c r="H196" s="2"/>
      <c r="I196" s="2"/>
      <c r="J196" s="2"/>
      <c r="K196" s="2"/>
      <c r="L196" s="3"/>
    </row>
    <row r="197" spans="1:12" ht="15.75" x14ac:dyDescent="0.25">
      <c r="A197" s="2"/>
      <c r="B197" s="16"/>
      <c r="C197" s="2"/>
      <c r="D197" s="39"/>
      <c r="E197" s="2"/>
      <c r="F197" s="27"/>
      <c r="G197" s="35"/>
      <c r="H197" s="2"/>
      <c r="I197" s="2"/>
      <c r="J197" s="2"/>
      <c r="K197" s="2"/>
      <c r="L197" s="3"/>
    </row>
    <row r="198" spans="1:12" ht="15.75" x14ac:dyDescent="0.25">
      <c r="A198" s="2"/>
      <c r="B198" s="16"/>
      <c r="C198" s="2"/>
      <c r="D198" s="39"/>
      <c r="E198" s="2"/>
      <c r="F198" s="27"/>
      <c r="G198" s="35"/>
      <c r="H198" s="2"/>
      <c r="I198" s="2"/>
      <c r="J198" s="2"/>
      <c r="K198" s="2"/>
      <c r="L198" s="3"/>
    </row>
    <row r="199" spans="1:12" ht="15.75" x14ac:dyDescent="0.25">
      <c r="A199" s="2"/>
      <c r="B199" s="16"/>
      <c r="C199" s="2"/>
      <c r="D199" s="39"/>
      <c r="E199" s="2"/>
      <c r="F199" s="27"/>
      <c r="G199" s="35"/>
      <c r="H199" s="2"/>
      <c r="I199" s="2"/>
      <c r="J199" s="2"/>
      <c r="K199" s="2"/>
      <c r="L199" s="3"/>
    </row>
    <row r="200" spans="1:12" ht="15.75" x14ac:dyDescent="0.25">
      <c r="A200" s="2"/>
      <c r="B200" s="16"/>
      <c r="C200" s="2"/>
      <c r="D200" s="39"/>
      <c r="E200" s="2"/>
      <c r="F200" s="27"/>
      <c r="G200" s="35"/>
      <c r="H200" s="2"/>
      <c r="I200" s="2"/>
      <c r="J200" s="2"/>
      <c r="K200" s="2"/>
      <c r="L200" s="3"/>
    </row>
    <row r="201" spans="1:12" ht="15.75" x14ac:dyDescent="0.25">
      <c r="A201" s="2"/>
      <c r="B201" s="16"/>
      <c r="C201" s="2"/>
      <c r="D201" s="39"/>
      <c r="E201" s="2"/>
      <c r="F201" s="27"/>
      <c r="G201" s="35"/>
      <c r="H201" s="2"/>
      <c r="I201" s="2"/>
      <c r="J201" s="2"/>
      <c r="K201" s="2"/>
      <c r="L201" s="3"/>
    </row>
    <row r="202" spans="1:12" x14ac:dyDescent="0.25">
      <c r="A202" s="2"/>
      <c r="B202" s="16"/>
      <c r="C202" s="2"/>
      <c r="D202" s="2"/>
      <c r="E202" s="2"/>
      <c r="F202" s="27"/>
      <c r="G202" s="35"/>
      <c r="H202" s="2"/>
      <c r="I202" s="2"/>
      <c r="J202" s="2"/>
      <c r="K202" s="2"/>
      <c r="L202" s="3"/>
    </row>
    <row r="203" spans="1:12" ht="15.75" x14ac:dyDescent="0.25">
      <c r="A203" s="2"/>
      <c r="B203" s="16"/>
      <c r="C203" s="2"/>
      <c r="D203" s="39"/>
      <c r="E203" s="2"/>
      <c r="F203" s="27"/>
      <c r="G203" s="35"/>
      <c r="H203" s="2"/>
      <c r="I203" s="2"/>
      <c r="J203" s="2"/>
      <c r="K203" s="2"/>
      <c r="L203" s="3"/>
    </row>
    <row r="204" spans="1:12" ht="15.75" x14ac:dyDescent="0.25">
      <c r="A204" s="2"/>
      <c r="B204" s="16"/>
      <c r="C204" s="2"/>
      <c r="D204" s="39"/>
      <c r="E204" s="2"/>
      <c r="F204" s="27"/>
      <c r="G204" s="35"/>
      <c r="H204" s="2"/>
      <c r="I204" s="2"/>
      <c r="J204" s="2"/>
      <c r="K204" s="2"/>
      <c r="L204" s="3"/>
    </row>
    <row r="205" spans="1:12" ht="15.75" x14ac:dyDescent="0.25">
      <c r="A205" s="2"/>
      <c r="B205" s="16"/>
      <c r="C205" s="2"/>
      <c r="D205" s="39"/>
      <c r="E205" s="2"/>
      <c r="F205" s="27"/>
      <c r="G205" s="35"/>
      <c r="H205" s="2"/>
      <c r="I205" s="2"/>
      <c r="J205" s="2"/>
      <c r="K205" s="2"/>
      <c r="L205" s="3"/>
    </row>
    <row r="206" spans="1:12" ht="15.75" x14ac:dyDescent="0.25">
      <c r="A206" s="2"/>
      <c r="B206" s="16"/>
      <c r="C206" s="2"/>
      <c r="D206" s="39"/>
      <c r="E206" s="2"/>
      <c r="F206" s="27"/>
      <c r="G206" s="35"/>
      <c r="H206" s="2"/>
      <c r="I206" s="2"/>
      <c r="J206" s="2"/>
      <c r="K206" s="2"/>
      <c r="L206" s="3"/>
    </row>
    <row r="207" spans="1:12" ht="15.75" x14ac:dyDescent="0.25">
      <c r="A207" s="2"/>
      <c r="B207" s="16"/>
      <c r="C207" s="2"/>
      <c r="D207" s="39"/>
      <c r="E207" s="2"/>
      <c r="F207" s="27"/>
      <c r="G207" s="35"/>
      <c r="H207" s="2"/>
      <c r="I207" s="2"/>
      <c r="J207" s="2"/>
      <c r="K207" s="2"/>
      <c r="L207" s="3"/>
    </row>
    <row r="208" spans="1:12" ht="15.75" x14ac:dyDescent="0.25">
      <c r="A208" s="2"/>
      <c r="B208" s="16"/>
      <c r="C208" s="2"/>
      <c r="D208" s="39"/>
      <c r="E208" s="2"/>
      <c r="F208" s="27"/>
      <c r="G208" s="35"/>
      <c r="H208" s="2"/>
      <c r="I208" s="2"/>
      <c r="J208" s="2"/>
      <c r="K208" s="2"/>
      <c r="L208" s="3"/>
    </row>
    <row r="209" spans="1:12" ht="15.75" x14ac:dyDescent="0.25">
      <c r="A209" s="2"/>
      <c r="B209" s="16"/>
      <c r="C209" s="2"/>
      <c r="D209" s="39"/>
      <c r="E209" s="2"/>
      <c r="F209" s="27"/>
      <c r="G209" s="35"/>
      <c r="H209" s="2"/>
      <c r="I209" s="2"/>
      <c r="J209" s="2"/>
      <c r="K209" s="2"/>
      <c r="L209" s="3"/>
    </row>
    <row r="210" spans="1:12" ht="15.75" x14ac:dyDescent="0.25">
      <c r="A210" s="2"/>
      <c r="B210" s="16"/>
      <c r="C210" s="2"/>
      <c r="D210" s="37"/>
      <c r="E210" s="2"/>
      <c r="F210" s="27"/>
      <c r="G210" s="35"/>
      <c r="H210" s="2"/>
      <c r="I210" s="2"/>
      <c r="J210" s="2"/>
      <c r="K210" s="2"/>
      <c r="L210" s="3"/>
    </row>
    <row r="211" spans="1:12" ht="15.75" x14ac:dyDescent="0.25">
      <c r="A211" s="2"/>
      <c r="B211" s="12"/>
      <c r="C211" s="2"/>
      <c r="D211" s="37"/>
      <c r="E211" s="2"/>
      <c r="F211" s="27"/>
      <c r="G211" s="35"/>
      <c r="H211" s="2"/>
      <c r="I211" s="2"/>
      <c r="J211" s="2"/>
      <c r="K211" s="2"/>
      <c r="L211" s="3"/>
    </row>
    <row r="212" spans="1:12" ht="15.75" x14ac:dyDescent="0.25">
      <c r="A212" s="2"/>
      <c r="B212" s="16"/>
      <c r="C212" s="2"/>
      <c r="D212" s="37"/>
      <c r="E212" s="2"/>
      <c r="F212" s="27"/>
      <c r="G212" s="35"/>
      <c r="H212" s="2"/>
      <c r="I212" s="2"/>
      <c r="J212" s="2"/>
      <c r="K212" s="2"/>
      <c r="L212" s="3"/>
    </row>
    <row r="213" spans="1:12" ht="15.75" x14ac:dyDescent="0.25">
      <c r="A213" s="2"/>
      <c r="B213" s="16"/>
      <c r="C213" s="2"/>
      <c r="D213" s="37"/>
      <c r="E213" s="2"/>
      <c r="F213" s="27"/>
      <c r="G213" s="35"/>
      <c r="H213" s="2"/>
      <c r="I213" s="2"/>
      <c r="J213" s="2"/>
      <c r="K213" s="2"/>
      <c r="L213" s="3"/>
    </row>
    <row r="214" spans="1:12" ht="15.75" x14ac:dyDescent="0.25">
      <c r="A214" s="2"/>
      <c r="B214" s="16"/>
      <c r="C214" s="2"/>
      <c r="D214" s="37"/>
      <c r="E214" s="2"/>
      <c r="F214" s="27"/>
      <c r="G214" s="35"/>
      <c r="H214" s="2"/>
      <c r="I214" s="2"/>
      <c r="J214" s="2"/>
      <c r="K214" s="2"/>
      <c r="L214" s="3"/>
    </row>
    <row r="215" spans="1:12" ht="15.75" x14ac:dyDescent="0.25">
      <c r="A215" s="2"/>
      <c r="B215" s="16"/>
      <c r="C215" s="2"/>
      <c r="D215" s="37"/>
      <c r="E215" s="2"/>
      <c r="F215" s="27"/>
      <c r="G215" s="35"/>
      <c r="H215" s="2"/>
      <c r="I215" s="2"/>
      <c r="J215" s="2"/>
      <c r="K215" s="2"/>
      <c r="L215" s="3"/>
    </row>
    <row r="216" spans="1:12" ht="15.75" x14ac:dyDescent="0.25">
      <c r="A216" s="2"/>
      <c r="B216" s="16"/>
      <c r="C216" s="2"/>
      <c r="D216" s="37"/>
      <c r="E216" s="2"/>
      <c r="F216" s="27"/>
      <c r="G216" s="35"/>
      <c r="H216" s="2"/>
      <c r="I216" s="2"/>
      <c r="J216" s="2"/>
      <c r="K216" s="2"/>
      <c r="L216" s="3"/>
    </row>
    <row r="217" spans="1:12" ht="15.75" x14ac:dyDescent="0.25">
      <c r="A217" s="2"/>
      <c r="B217" s="16"/>
      <c r="C217" s="2"/>
      <c r="D217" s="37"/>
      <c r="E217" s="2"/>
      <c r="F217" s="27"/>
      <c r="G217" s="35"/>
      <c r="H217" s="2"/>
      <c r="I217" s="2"/>
      <c r="J217" s="2"/>
      <c r="K217" s="2"/>
      <c r="L217" s="3"/>
    </row>
    <row r="218" spans="1:12" ht="15.75" x14ac:dyDescent="0.25">
      <c r="A218" s="2"/>
      <c r="B218" s="16"/>
      <c r="C218" s="2"/>
      <c r="D218" s="37"/>
      <c r="E218" s="2"/>
      <c r="F218" s="27"/>
      <c r="G218" s="35"/>
      <c r="H218" s="2"/>
      <c r="I218" s="2"/>
      <c r="J218" s="2"/>
      <c r="K218" s="2"/>
      <c r="L218" s="3"/>
    </row>
    <row r="219" spans="1:12" ht="15.75" x14ac:dyDescent="0.25">
      <c r="A219" s="2"/>
      <c r="B219" s="16"/>
      <c r="C219" s="2"/>
      <c r="D219" s="37"/>
      <c r="E219" s="2"/>
      <c r="F219" s="27"/>
      <c r="G219" s="35"/>
      <c r="H219" s="2"/>
      <c r="I219" s="2"/>
      <c r="J219" s="2"/>
      <c r="K219" s="2"/>
      <c r="L219" s="3"/>
    </row>
    <row r="220" spans="1:12" ht="15.75" x14ac:dyDescent="0.25">
      <c r="A220" s="2"/>
      <c r="B220" s="16"/>
      <c r="C220" s="2"/>
      <c r="D220" s="37"/>
      <c r="E220" s="2"/>
      <c r="F220" s="27"/>
      <c r="G220" s="35"/>
      <c r="H220" s="2"/>
      <c r="I220" s="2"/>
      <c r="J220" s="2"/>
      <c r="K220" s="2"/>
      <c r="L220" s="3"/>
    </row>
    <row r="221" spans="1:12" ht="15.75" x14ac:dyDescent="0.25">
      <c r="A221" s="2"/>
      <c r="B221" s="16"/>
      <c r="C221" s="2"/>
      <c r="D221" s="37"/>
      <c r="E221" s="2"/>
      <c r="F221" s="27"/>
      <c r="G221" s="35"/>
      <c r="H221" s="2"/>
      <c r="I221" s="2"/>
      <c r="J221" s="2"/>
      <c r="K221" s="2"/>
      <c r="L221" s="3"/>
    </row>
    <row r="222" spans="1:12" ht="15.75" x14ac:dyDescent="0.25">
      <c r="A222" s="2"/>
      <c r="B222" s="16"/>
      <c r="C222" s="2"/>
      <c r="D222" s="37"/>
      <c r="E222" s="2"/>
      <c r="F222" s="27"/>
      <c r="G222" s="35"/>
      <c r="H222" s="2"/>
      <c r="I222" s="2"/>
      <c r="J222" s="2"/>
      <c r="K222" s="2"/>
      <c r="L222" s="3"/>
    </row>
    <row r="223" spans="1:12" ht="15.75" x14ac:dyDescent="0.25">
      <c r="A223" s="2"/>
      <c r="B223" s="16"/>
      <c r="C223" s="2"/>
      <c r="D223" s="37"/>
      <c r="E223" s="2"/>
      <c r="F223" s="27"/>
      <c r="G223" s="35"/>
      <c r="H223" s="2"/>
      <c r="I223" s="2"/>
      <c r="J223" s="2"/>
      <c r="K223" s="2"/>
      <c r="L223" s="3"/>
    </row>
    <row r="224" spans="1:12" ht="15.75" x14ac:dyDescent="0.25">
      <c r="A224" s="2"/>
      <c r="B224" s="16"/>
      <c r="C224" s="2"/>
      <c r="D224" s="37"/>
      <c r="E224" s="2"/>
      <c r="F224" s="27"/>
      <c r="G224" s="35"/>
      <c r="H224" s="2"/>
      <c r="I224" s="2"/>
      <c r="J224" s="2"/>
      <c r="K224" s="2"/>
      <c r="L224" s="3"/>
    </row>
    <row r="225" spans="1:12" ht="15.75" x14ac:dyDescent="0.25">
      <c r="A225" s="2"/>
      <c r="B225" s="16"/>
      <c r="C225" s="2"/>
      <c r="D225" s="37"/>
      <c r="E225" s="2"/>
      <c r="F225" s="27"/>
      <c r="G225" s="35"/>
      <c r="H225" s="2"/>
      <c r="I225" s="2"/>
      <c r="J225" s="2"/>
      <c r="K225" s="2"/>
      <c r="L225" s="3"/>
    </row>
    <row r="226" spans="1:12" ht="15.75" x14ac:dyDescent="0.25">
      <c r="A226" s="2"/>
      <c r="B226" s="16"/>
      <c r="C226" s="2"/>
      <c r="D226" s="37"/>
      <c r="E226" s="2"/>
      <c r="F226" s="27"/>
      <c r="G226" s="35"/>
      <c r="H226" s="2"/>
      <c r="I226" s="2"/>
      <c r="J226" s="2"/>
      <c r="K226" s="2"/>
      <c r="L226" s="3"/>
    </row>
    <row r="227" spans="1:12" ht="15.75" x14ac:dyDescent="0.25">
      <c r="A227" s="2"/>
      <c r="B227" s="16"/>
      <c r="C227" s="2"/>
      <c r="D227" s="37"/>
      <c r="E227" s="2"/>
      <c r="F227" s="27"/>
      <c r="G227" s="35"/>
      <c r="H227" s="2"/>
      <c r="I227" s="2"/>
      <c r="J227" s="2"/>
      <c r="K227" s="2"/>
      <c r="L227" s="3"/>
    </row>
    <row r="228" spans="1:12" x14ac:dyDescent="0.25">
      <c r="A228" s="2"/>
      <c r="B228" s="16"/>
      <c r="C228" s="2"/>
      <c r="D228" s="2"/>
      <c r="E228" s="2"/>
      <c r="F228" s="27"/>
      <c r="G228" s="19"/>
      <c r="H228" s="18"/>
      <c r="I228" s="18"/>
      <c r="J228" s="18"/>
      <c r="K228" s="18"/>
      <c r="L228" s="3"/>
    </row>
    <row r="229" spans="1:12" x14ac:dyDescent="0.25">
      <c r="A229" s="20"/>
      <c r="B229" s="16"/>
      <c r="C229" s="2"/>
      <c r="D229" s="2"/>
      <c r="E229" s="2"/>
      <c r="F229" s="27"/>
      <c r="G229" s="19"/>
      <c r="H229" s="18"/>
      <c r="I229" s="18"/>
      <c r="J229" s="18"/>
      <c r="K229" s="18"/>
      <c r="L229" s="3"/>
    </row>
    <row r="230" spans="1:12" x14ac:dyDescent="0.25">
      <c r="A230" s="4"/>
      <c r="B230" s="5"/>
      <c r="C230" s="16"/>
      <c r="D230" s="20"/>
      <c r="E230" s="22"/>
      <c r="F230" s="28"/>
      <c r="G230" s="19"/>
      <c r="H230" s="18"/>
      <c r="I230" s="18"/>
      <c r="J230" s="18"/>
      <c r="K230" s="18"/>
      <c r="L230" s="17"/>
    </row>
    <row r="231" spans="1:12" x14ac:dyDescent="0.25">
      <c r="A231" s="4"/>
      <c r="B231" s="16"/>
      <c r="C231" s="16"/>
      <c r="D231" s="20"/>
      <c r="E231" s="22"/>
      <c r="F231" s="28"/>
      <c r="G231" s="19"/>
      <c r="H231" s="18"/>
      <c r="I231" s="18"/>
      <c r="J231" s="18"/>
      <c r="K231" s="18"/>
      <c r="L231" s="17"/>
    </row>
    <row r="232" spans="1:12" x14ac:dyDescent="0.25">
      <c r="A232" s="4"/>
      <c r="B232" s="16"/>
      <c r="C232" s="16"/>
      <c r="D232" s="20"/>
      <c r="E232" s="22"/>
      <c r="F232" s="28"/>
      <c r="G232" s="19"/>
      <c r="H232" s="18"/>
      <c r="I232" s="18"/>
      <c r="J232" s="18"/>
      <c r="K232" s="18"/>
      <c r="L232" s="17"/>
    </row>
    <row r="233" spans="1:12" x14ac:dyDescent="0.25">
      <c r="A233" s="4"/>
      <c r="B233" s="16"/>
      <c r="C233" s="16"/>
      <c r="D233" s="20"/>
      <c r="E233" s="22"/>
      <c r="F233" s="28"/>
      <c r="G233" s="19"/>
      <c r="H233" s="18"/>
      <c r="I233" s="18"/>
      <c r="J233" s="18"/>
      <c r="K233" s="18"/>
      <c r="L233" s="17"/>
    </row>
    <row r="234" spans="1:12" x14ac:dyDescent="0.25">
      <c r="A234" s="133" t="str">
        <f>"Total Invoices: "&amp;SUBTOTAL(3,tblData467[Number])</f>
        <v>Total Invoices: 0</v>
      </c>
      <c r="B234" s="133"/>
      <c r="C234" s="133"/>
      <c r="D234" s="4"/>
      <c r="E234" s="136"/>
      <c r="F234" s="134">
        <f>SUBTOTAL(109,tblData467[Amount])</f>
        <v>0</v>
      </c>
      <c r="G234" s="135"/>
      <c r="H234" s="136">
        <f ca="1">SUBTOTAL(109,tblData467[0-30 Days])</f>
        <v>0</v>
      </c>
      <c r="I234" s="136">
        <f ca="1">SUBTOTAL(109,tblData467[30-60 Days])</f>
        <v>0</v>
      </c>
      <c r="J234" s="136">
        <f ca="1">SUBTOTAL(109,tblData467[60-90 Days])</f>
        <v>0</v>
      </c>
      <c r="K234" s="136">
        <f ca="1">SUBTOTAL(109,tblData467[&gt;90 Days])</f>
        <v>0</v>
      </c>
      <c r="L234" s="137"/>
    </row>
  </sheetData>
  <conditionalFormatting sqref="G139:G233 G13:G131">
    <cfRule type="expression" dxfId="57" priority="1">
      <formula>$H13&lt;45</formula>
    </cfRule>
    <cfRule type="colorScale" priority="2">
      <colorScale>
        <cfvo type="num" val="0"/>
        <cfvo type="num" val="61"/>
        <cfvo type="num" val="91"/>
        <color theme="4"/>
        <color theme="5" tint="0.79998168889431442"/>
        <color theme="5"/>
      </colorScale>
    </cfRule>
  </conditionalFormatting>
  <pageMargins left="0.7" right="0.7" top="0.75" bottom="0.75" header="0.3" footer="0.3"/>
  <pageSetup orientation="portrait" r:id="rId1"/>
  <drawing r:id="rId2"/>
  <tableParts count="1">
    <tablePart r:id="rId3"/>
  </tableParts>
  <extLst>
    <ext xmlns:x14="http://schemas.microsoft.com/office/spreadsheetml/2009/9/main" uri="{05C60535-1F16-4fd2-B633-F4F36F0B64E0}">
      <x14:sparklineGroups xmlns:xm="http://schemas.microsoft.com/office/excel/2006/main">
        <x14:sparklineGroup displayEmptyCellsAs="gap" markers="1" minAxisType="group" maxAxisType="group">
          <x14:colorSeries rgb="FF0070C0"/>
          <x14:colorNegative rgb="FF000000"/>
          <x14:colorAxis rgb="FF000000"/>
          <x14:colorMarkers rgb="FF000000"/>
          <x14:colorFirst rgb="FF000000"/>
          <x14:colorLast rgb="FF000000"/>
          <x14:colorHigh rgb="FF000000"/>
          <x14:colorLow rgb="FF000000"/>
          <x14:sparklines>
            <x14:sparkline>
              <xm:f>DEC.!H20:K20</xm:f>
              <xm:sqref>L20</xm:sqref>
            </x14:sparkline>
            <x14:sparkline>
              <xm:f>DEC.!H21:K21</xm:f>
              <xm:sqref>L21</xm:sqref>
            </x14:sparkline>
            <x14:sparkline>
              <xm:f>DEC.!H22:K22</xm:f>
              <xm:sqref>L22</xm:sqref>
            </x14:sparkline>
            <x14:sparkline>
              <xm:f>DEC.!H23:K23</xm:f>
              <xm:sqref>L23</xm:sqref>
            </x14:sparkline>
            <x14:sparkline>
              <xm:f>DEC.!H24:K24</xm:f>
              <xm:sqref>L24</xm:sqref>
            </x14:sparkline>
            <x14:sparkline>
              <xm:f>DEC.!H25:K25</xm:f>
              <xm:sqref>L25</xm:sqref>
            </x14:sparkline>
            <x14:sparkline>
              <xm:f>DEC.!H26:K26</xm:f>
              <xm:sqref>L26</xm:sqref>
            </x14:sparkline>
            <x14:sparkline>
              <xm:f>DEC.!H27:K27</xm:f>
              <xm:sqref>L27</xm:sqref>
            </x14:sparkline>
            <x14:sparkline>
              <xm:f>DEC.!H28:K28</xm:f>
              <xm:sqref>L28</xm:sqref>
            </x14:sparkline>
            <x14:sparkline>
              <xm:f>DEC.!H29:K29</xm:f>
              <xm:sqref>L29</xm:sqref>
            </x14:sparkline>
            <x14:sparkline>
              <xm:f>DEC.!H30:K30</xm:f>
              <xm:sqref>L30</xm:sqref>
            </x14:sparkline>
            <x14:sparkline>
              <xm:f>DEC.!H31:K31</xm:f>
              <xm:sqref>L31</xm:sqref>
            </x14:sparkline>
            <x14:sparkline>
              <xm:f>DEC.!H32:K32</xm:f>
              <xm:sqref>L32</xm:sqref>
            </x14:sparkline>
            <x14:sparkline>
              <xm:f>DEC.!H33:K33</xm:f>
              <xm:sqref>L33</xm:sqref>
            </x14:sparkline>
            <x14:sparkline>
              <xm:f>DEC.!H34:K34</xm:f>
              <xm:sqref>L34</xm:sqref>
            </x14:sparkline>
            <x14:sparkline>
              <xm:f>DEC.!H35:K35</xm:f>
              <xm:sqref>L35</xm:sqref>
            </x14:sparkline>
            <x14:sparkline>
              <xm:f>DEC.!H36:K36</xm:f>
              <xm:sqref>L36</xm:sqref>
            </x14:sparkline>
            <x14:sparkline>
              <xm:f>DEC.!H37:K37</xm:f>
              <xm:sqref>L37</xm:sqref>
            </x14:sparkline>
            <x14:sparkline>
              <xm:f>DEC.!H38:K38</xm:f>
              <xm:sqref>L38</xm:sqref>
            </x14:sparkline>
            <x14:sparkline>
              <xm:f>DEC.!H39:K39</xm:f>
              <xm:sqref>L39</xm:sqref>
            </x14:sparkline>
            <x14:sparkline>
              <xm:f>DEC.!H40:K40</xm:f>
              <xm:sqref>L40</xm:sqref>
            </x14:sparkline>
            <x14:sparkline>
              <xm:f>DEC.!H41:K41</xm:f>
              <xm:sqref>L41</xm:sqref>
            </x14:sparkline>
            <x14:sparkline>
              <xm:f>DEC.!H42:K42</xm:f>
              <xm:sqref>L42</xm:sqref>
            </x14:sparkline>
            <x14:sparkline>
              <xm:f>DEC.!H43:K43</xm:f>
              <xm:sqref>L43</xm:sqref>
            </x14:sparkline>
            <x14:sparkline>
              <xm:f>DEC.!H44:K44</xm:f>
              <xm:sqref>L44</xm:sqref>
            </x14:sparkline>
            <x14:sparkline>
              <xm:f>DEC.!H45:K45</xm:f>
              <xm:sqref>L45</xm:sqref>
            </x14:sparkline>
            <x14:sparkline>
              <xm:f>DEC.!H46:K46</xm:f>
              <xm:sqref>L46</xm:sqref>
            </x14:sparkline>
            <x14:sparkline>
              <xm:f>DEC.!H47:K47</xm:f>
              <xm:sqref>L47</xm:sqref>
            </x14:sparkline>
            <x14:sparkline>
              <xm:f>DEC.!H48:K48</xm:f>
              <xm:sqref>L48</xm:sqref>
            </x14:sparkline>
            <x14:sparkline>
              <xm:f>DEC.!H49:K49</xm:f>
              <xm:sqref>L49</xm:sqref>
            </x14:sparkline>
            <x14:sparkline>
              <xm:f>DEC.!H50:K50</xm:f>
              <xm:sqref>L50</xm:sqref>
            </x14:sparkline>
            <x14:sparkline>
              <xm:f>DEC.!H51:K51</xm:f>
              <xm:sqref>L51</xm:sqref>
            </x14:sparkline>
            <x14:sparkline>
              <xm:f>DEC.!H52:K52</xm:f>
              <xm:sqref>L52</xm:sqref>
            </x14:sparkline>
            <x14:sparkline>
              <xm:f>DEC.!H53:K53</xm:f>
              <xm:sqref>L53</xm:sqref>
            </x14:sparkline>
            <x14:sparkline>
              <xm:f>DEC.!H54:K54</xm:f>
              <xm:sqref>L54</xm:sqref>
            </x14:sparkline>
            <x14:sparkline>
              <xm:f>DEC.!H55:K55</xm:f>
              <xm:sqref>L55</xm:sqref>
            </x14:sparkline>
            <x14:sparkline>
              <xm:f>DEC.!H56:K56</xm:f>
              <xm:sqref>L56</xm:sqref>
            </x14:sparkline>
            <x14:sparkline>
              <xm:f>DEC.!H57:K57</xm:f>
              <xm:sqref>L57</xm:sqref>
            </x14:sparkline>
            <x14:sparkline>
              <xm:f>DEC.!H58:K58</xm:f>
              <xm:sqref>L58</xm:sqref>
            </x14:sparkline>
            <x14:sparkline>
              <xm:f>DEC.!H59:K59</xm:f>
              <xm:sqref>L59</xm:sqref>
            </x14:sparkline>
            <x14:sparkline>
              <xm:f>DEC.!H60:K60</xm:f>
              <xm:sqref>L60</xm:sqref>
            </x14:sparkline>
            <x14:sparkline>
              <xm:f>DEC.!H61:K61</xm:f>
              <xm:sqref>L61</xm:sqref>
            </x14:sparkline>
            <x14:sparkline>
              <xm:f>DEC.!H62:K62</xm:f>
              <xm:sqref>L62</xm:sqref>
            </x14:sparkline>
            <x14:sparkline>
              <xm:f>DEC.!H63:K63</xm:f>
              <xm:sqref>L63</xm:sqref>
            </x14:sparkline>
            <x14:sparkline>
              <xm:f>DEC.!H64:K64</xm:f>
              <xm:sqref>L64</xm:sqref>
            </x14:sparkline>
            <x14:sparkline>
              <xm:f>DEC.!H65:K65</xm:f>
              <xm:sqref>L65</xm:sqref>
            </x14:sparkline>
            <x14:sparkline>
              <xm:f>DEC.!H66:K66</xm:f>
              <xm:sqref>L66</xm:sqref>
            </x14:sparkline>
            <x14:sparkline>
              <xm:f>DEC.!H67:K67</xm:f>
              <xm:sqref>L67</xm:sqref>
            </x14:sparkline>
            <x14:sparkline>
              <xm:f>DEC.!H68:K68</xm:f>
              <xm:sqref>L68</xm:sqref>
            </x14:sparkline>
            <x14:sparkline>
              <xm:f>DEC.!H69:K69</xm:f>
              <xm:sqref>L69</xm:sqref>
            </x14:sparkline>
            <x14:sparkline>
              <xm:f>DEC.!H70:K70</xm:f>
              <xm:sqref>L70</xm:sqref>
            </x14:sparkline>
            <x14:sparkline>
              <xm:f>DEC.!H71:K71</xm:f>
              <xm:sqref>L71</xm:sqref>
            </x14:sparkline>
            <x14:sparkline>
              <xm:f>DEC.!H72:K72</xm:f>
              <xm:sqref>L72</xm:sqref>
            </x14:sparkline>
            <x14:sparkline>
              <xm:f>DEC.!H73:K73</xm:f>
              <xm:sqref>L73</xm:sqref>
            </x14:sparkline>
            <x14:sparkline>
              <xm:f>DEC.!H74:K74</xm:f>
              <xm:sqref>L74</xm:sqref>
            </x14:sparkline>
            <x14:sparkline>
              <xm:f>DEC.!H75:K75</xm:f>
              <xm:sqref>L75</xm:sqref>
            </x14:sparkline>
            <x14:sparkline>
              <xm:f>DEC.!H76:K76</xm:f>
              <xm:sqref>L76</xm:sqref>
            </x14:sparkline>
            <x14:sparkline>
              <xm:f>DEC.!H77:K77</xm:f>
              <xm:sqref>L77</xm:sqref>
            </x14:sparkline>
            <x14:sparkline>
              <xm:f>DEC.!H78:K78</xm:f>
              <xm:sqref>L78</xm:sqref>
            </x14:sparkline>
            <x14:sparkline>
              <xm:f>DEC.!H79:K79</xm:f>
              <xm:sqref>L79</xm:sqref>
            </x14:sparkline>
            <x14:sparkline>
              <xm:f>DEC.!H80:K80</xm:f>
              <xm:sqref>L80</xm:sqref>
            </x14:sparkline>
            <x14:sparkline>
              <xm:f>DEC.!H81:K81</xm:f>
              <xm:sqref>L81</xm:sqref>
            </x14:sparkline>
            <x14:sparkline>
              <xm:f>DEC.!H82:K82</xm:f>
              <xm:sqref>L82</xm:sqref>
            </x14:sparkline>
            <x14:sparkline>
              <xm:f>DEC.!H83:K83</xm:f>
              <xm:sqref>L83</xm:sqref>
            </x14:sparkline>
            <x14:sparkline>
              <xm:f>DEC.!H84:K84</xm:f>
              <xm:sqref>L84</xm:sqref>
            </x14:sparkline>
            <x14:sparkline>
              <xm:f>DEC.!H85:K85</xm:f>
              <xm:sqref>L85</xm:sqref>
            </x14:sparkline>
            <x14:sparkline>
              <xm:f>DEC.!H86:K86</xm:f>
              <xm:sqref>L86</xm:sqref>
            </x14:sparkline>
            <x14:sparkline>
              <xm:f>DEC.!H87:K87</xm:f>
              <xm:sqref>L87</xm:sqref>
            </x14:sparkline>
            <x14:sparkline>
              <xm:f>DEC.!H88:K88</xm:f>
              <xm:sqref>L88</xm:sqref>
            </x14:sparkline>
            <x14:sparkline>
              <xm:f>DEC.!H89:K89</xm:f>
              <xm:sqref>L89</xm:sqref>
            </x14:sparkline>
            <x14:sparkline>
              <xm:f>DEC.!H90:K90</xm:f>
              <xm:sqref>L90</xm:sqref>
            </x14:sparkline>
            <x14:sparkline>
              <xm:f>DEC.!H91:K91</xm:f>
              <xm:sqref>L91</xm:sqref>
            </x14:sparkline>
            <x14:sparkline>
              <xm:f>DEC.!H92:K92</xm:f>
              <xm:sqref>L92</xm:sqref>
            </x14:sparkline>
            <x14:sparkline>
              <xm:f>DEC.!H93:K93</xm:f>
              <xm:sqref>L93</xm:sqref>
            </x14:sparkline>
            <x14:sparkline>
              <xm:f>DEC.!H94:K94</xm:f>
              <xm:sqref>L94</xm:sqref>
            </x14:sparkline>
            <x14:sparkline>
              <xm:f>DEC.!H95:K95</xm:f>
              <xm:sqref>L95</xm:sqref>
            </x14:sparkline>
            <x14:sparkline>
              <xm:f>DEC.!H96:K96</xm:f>
              <xm:sqref>L96</xm:sqref>
            </x14:sparkline>
            <x14:sparkline>
              <xm:f>DEC.!H97:K97</xm:f>
              <xm:sqref>L97</xm:sqref>
            </x14:sparkline>
            <x14:sparkline>
              <xm:f>DEC.!H98:K98</xm:f>
              <xm:sqref>L98</xm:sqref>
            </x14:sparkline>
            <x14:sparkline>
              <xm:f>DEC.!H99:K99</xm:f>
              <xm:sqref>L99</xm:sqref>
            </x14:sparkline>
            <x14:sparkline>
              <xm:f>DEC.!H100:K100</xm:f>
              <xm:sqref>L100</xm:sqref>
            </x14:sparkline>
            <x14:sparkline>
              <xm:f>DEC.!H101:K101</xm:f>
              <xm:sqref>L101</xm:sqref>
            </x14:sparkline>
            <x14:sparkline>
              <xm:f>DEC.!H102:K102</xm:f>
              <xm:sqref>L102</xm:sqref>
            </x14:sparkline>
            <x14:sparkline>
              <xm:f>DEC.!H103:K103</xm:f>
              <xm:sqref>L103</xm:sqref>
            </x14:sparkline>
            <x14:sparkline>
              <xm:f>DEC.!H104:K104</xm:f>
              <xm:sqref>L104</xm:sqref>
            </x14:sparkline>
            <x14:sparkline>
              <xm:f>DEC.!H105:K105</xm:f>
              <xm:sqref>L105</xm:sqref>
            </x14:sparkline>
            <x14:sparkline>
              <xm:f>DEC.!H106:K106</xm:f>
              <xm:sqref>L106</xm:sqref>
            </x14:sparkline>
            <x14:sparkline>
              <xm:f>DEC.!H107:K107</xm:f>
              <xm:sqref>L107</xm:sqref>
            </x14:sparkline>
            <x14:sparkline>
              <xm:f>DEC.!H108:K108</xm:f>
              <xm:sqref>L108</xm:sqref>
            </x14:sparkline>
            <x14:sparkline>
              <xm:f>DEC.!H109:K109</xm:f>
              <xm:sqref>L109</xm:sqref>
            </x14:sparkline>
            <x14:sparkline>
              <xm:f>DEC.!H110:K110</xm:f>
              <xm:sqref>L110</xm:sqref>
            </x14:sparkline>
            <x14:sparkline>
              <xm:f>DEC.!H111:K111</xm:f>
              <xm:sqref>L111</xm:sqref>
            </x14:sparkline>
            <x14:sparkline>
              <xm:f>DEC.!H112:K112</xm:f>
              <xm:sqref>L112</xm:sqref>
            </x14:sparkline>
            <x14:sparkline>
              <xm:f>DEC.!H113:K113</xm:f>
              <xm:sqref>L113</xm:sqref>
            </x14:sparkline>
            <x14:sparkline>
              <xm:f>DEC.!H114:K114</xm:f>
              <xm:sqref>L114</xm:sqref>
            </x14:sparkline>
            <x14:sparkline>
              <xm:f>DEC.!H115:K115</xm:f>
              <xm:sqref>L115</xm:sqref>
            </x14:sparkline>
            <x14:sparkline>
              <xm:f>DEC.!H116:K116</xm:f>
              <xm:sqref>L116</xm:sqref>
            </x14:sparkline>
            <x14:sparkline>
              <xm:f>DEC.!H117:K117</xm:f>
              <xm:sqref>L117</xm:sqref>
            </x14:sparkline>
            <x14:sparkline>
              <xm:f>DEC.!H118:K118</xm:f>
              <xm:sqref>L118</xm:sqref>
            </x14:sparkline>
            <x14:sparkline>
              <xm:f>DEC.!H119:K119</xm:f>
              <xm:sqref>L119</xm:sqref>
            </x14:sparkline>
            <x14:sparkline>
              <xm:f>DEC.!H120:K120</xm:f>
              <xm:sqref>L120</xm:sqref>
            </x14:sparkline>
            <x14:sparkline>
              <xm:f>DEC.!H121:K121</xm:f>
              <xm:sqref>L121</xm:sqref>
            </x14:sparkline>
            <x14:sparkline>
              <xm:f>DEC.!H122:K122</xm:f>
              <xm:sqref>L122</xm:sqref>
            </x14:sparkline>
            <x14:sparkline>
              <xm:f>DEC.!H123:K123</xm:f>
              <xm:sqref>L123</xm:sqref>
            </x14:sparkline>
            <x14:sparkline>
              <xm:f>DEC.!H124:K124</xm:f>
              <xm:sqref>L124</xm:sqref>
            </x14:sparkline>
            <x14:sparkline>
              <xm:f>DEC.!H125:K125</xm:f>
              <xm:sqref>L125</xm:sqref>
            </x14:sparkline>
            <x14:sparkline>
              <xm:f>DEC.!H126:K126</xm:f>
              <xm:sqref>L126</xm:sqref>
            </x14:sparkline>
            <x14:sparkline>
              <xm:f>DEC.!H127:K127</xm:f>
              <xm:sqref>L127</xm:sqref>
            </x14:sparkline>
            <x14:sparkline>
              <xm:f>DEC.!H128:K128</xm:f>
              <xm:sqref>L128</xm:sqref>
            </x14:sparkline>
            <x14:sparkline>
              <xm:f>DEC.!H129:K129</xm:f>
              <xm:sqref>L129</xm:sqref>
            </x14:sparkline>
            <x14:sparkline>
              <xm:f>DEC.!H130:K130</xm:f>
              <xm:sqref>L130</xm:sqref>
            </x14:sparkline>
            <x14:sparkline>
              <xm:f>DEC.!H131:K131</xm:f>
              <xm:sqref>L131</xm:sqref>
            </x14:sparkline>
            <x14:sparkline>
              <xm:f>DEC.!H13:K13</xm:f>
              <xm:sqref>L13</xm:sqref>
            </x14:sparkline>
            <x14:sparkline>
              <xm:f>DEC.!H14:K14</xm:f>
              <xm:sqref>L14</xm:sqref>
            </x14:sparkline>
            <x14:sparkline>
              <xm:f>DEC.!H15:K15</xm:f>
              <xm:sqref>L15</xm:sqref>
            </x14:sparkline>
            <x14:sparkline>
              <xm:f>DEC.!H16:K16</xm:f>
              <xm:sqref>L16</xm:sqref>
            </x14:sparkline>
            <x14:sparkline>
              <xm:f>DEC.!H17:K17</xm:f>
              <xm:sqref>L17</xm:sqref>
            </x14:sparkline>
            <x14:sparkline>
              <xm:f>DEC.!H18:K18</xm:f>
              <xm:sqref>L18</xm:sqref>
            </x14:sparkline>
            <x14:sparkline>
              <xm:f>DEC.!H19:K19</xm:f>
              <xm:sqref>L19</xm:sqref>
            </x14:sparkline>
            <x14:sparkline>
              <xm:f>DEC.!H139:K139</xm:f>
              <xm:sqref>L139</xm:sqref>
            </x14:sparkline>
            <x14:sparkline>
              <xm:f>DEC.!H140:K140</xm:f>
              <xm:sqref>L140</xm:sqref>
            </x14:sparkline>
            <x14:sparkline>
              <xm:f>DEC.!H141:K141</xm:f>
              <xm:sqref>L141</xm:sqref>
            </x14:sparkline>
            <x14:sparkline>
              <xm:f>DEC.!H142:K142</xm:f>
              <xm:sqref>L142</xm:sqref>
            </x14:sparkline>
            <x14:sparkline>
              <xm:f>DEC.!H143:K143</xm:f>
              <xm:sqref>L143</xm:sqref>
            </x14:sparkline>
            <x14:sparkline>
              <xm:f>DEC.!H144:K144</xm:f>
              <xm:sqref>L144</xm:sqref>
            </x14:sparkline>
            <x14:sparkline>
              <xm:f>DEC.!H145:K145</xm:f>
              <xm:sqref>L145</xm:sqref>
            </x14:sparkline>
            <x14:sparkline>
              <xm:f>DEC.!H146:K146</xm:f>
              <xm:sqref>L146</xm:sqref>
            </x14:sparkline>
            <x14:sparkline>
              <xm:f>DEC.!H147:K147</xm:f>
              <xm:sqref>L147</xm:sqref>
            </x14:sparkline>
            <x14:sparkline>
              <xm:f>DEC.!H148:K148</xm:f>
              <xm:sqref>L148</xm:sqref>
            </x14:sparkline>
            <x14:sparkline>
              <xm:f>DEC.!H149:K149</xm:f>
              <xm:sqref>L149</xm:sqref>
            </x14:sparkline>
            <x14:sparkline>
              <xm:f>DEC.!H150:K150</xm:f>
              <xm:sqref>L150</xm:sqref>
            </x14:sparkline>
            <x14:sparkline>
              <xm:f>DEC.!H151:K151</xm:f>
              <xm:sqref>L151</xm:sqref>
            </x14:sparkline>
            <x14:sparkline>
              <xm:f>DEC.!H152:K152</xm:f>
              <xm:sqref>L152</xm:sqref>
            </x14:sparkline>
            <x14:sparkline>
              <xm:f>DEC.!H153:K153</xm:f>
              <xm:sqref>L153</xm:sqref>
            </x14:sparkline>
            <x14:sparkline>
              <xm:f>DEC.!H154:K154</xm:f>
              <xm:sqref>L154</xm:sqref>
            </x14:sparkline>
            <x14:sparkline>
              <xm:f>DEC.!H155:K155</xm:f>
              <xm:sqref>L155</xm:sqref>
            </x14:sparkline>
            <x14:sparkline>
              <xm:f>DEC.!H156:K156</xm:f>
              <xm:sqref>L156</xm:sqref>
            </x14:sparkline>
            <x14:sparkline>
              <xm:f>DEC.!H157:K157</xm:f>
              <xm:sqref>L157</xm:sqref>
            </x14:sparkline>
            <x14:sparkline>
              <xm:f>DEC.!H158:K158</xm:f>
              <xm:sqref>L158</xm:sqref>
            </x14:sparkline>
            <x14:sparkline>
              <xm:f>DEC.!H159:K159</xm:f>
              <xm:sqref>L159</xm:sqref>
            </x14:sparkline>
            <x14:sparkline>
              <xm:f>DEC.!H160:K160</xm:f>
              <xm:sqref>L160</xm:sqref>
            </x14:sparkline>
            <x14:sparkline>
              <xm:f>DEC.!H161:K161</xm:f>
              <xm:sqref>L161</xm:sqref>
            </x14:sparkline>
            <x14:sparkline>
              <xm:f>DEC.!H162:K162</xm:f>
              <xm:sqref>L162</xm:sqref>
            </x14:sparkline>
            <x14:sparkline>
              <xm:f>DEC.!H163:K163</xm:f>
              <xm:sqref>L163</xm:sqref>
            </x14:sparkline>
            <x14:sparkline>
              <xm:f>DEC.!H164:K164</xm:f>
              <xm:sqref>L164</xm:sqref>
            </x14:sparkline>
            <x14:sparkline>
              <xm:f>DEC.!H165:K165</xm:f>
              <xm:sqref>L165</xm:sqref>
            </x14:sparkline>
            <x14:sparkline>
              <xm:f>DEC.!H166:K166</xm:f>
              <xm:sqref>L166</xm:sqref>
            </x14:sparkline>
            <x14:sparkline>
              <xm:f>DEC.!H167:K167</xm:f>
              <xm:sqref>L167</xm:sqref>
            </x14:sparkline>
            <x14:sparkline>
              <xm:f>DEC.!H168:K168</xm:f>
              <xm:sqref>L168</xm:sqref>
            </x14:sparkline>
            <x14:sparkline>
              <xm:f>DEC.!H169:K169</xm:f>
              <xm:sqref>L169</xm:sqref>
            </x14:sparkline>
            <x14:sparkline>
              <xm:f>DEC.!H170:K170</xm:f>
              <xm:sqref>L170</xm:sqref>
            </x14:sparkline>
            <x14:sparkline>
              <xm:f>DEC.!H171:K171</xm:f>
              <xm:sqref>L171</xm:sqref>
            </x14:sparkline>
            <x14:sparkline>
              <xm:f>DEC.!H172:K172</xm:f>
              <xm:sqref>L172</xm:sqref>
            </x14:sparkline>
            <x14:sparkline>
              <xm:f>DEC.!H173:K173</xm:f>
              <xm:sqref>L173</xm:sqref>
            </x14:sparkline>
            <x14:sparkline>
              <xm:f>DEC.!H174:K174</xm:f>
              <xm:sqref>L174</xm:sqref>
            </x14:sparkline>
            <x14:sparkline>
              <xm:f>DEC.!H175:K175</xm:f>
              <xm:sqref>L175</xm:sqref>
            </x14:sparkline>
            <x14:sparkline>
              <xm:f>DEC.!H176:K176</xm:f>
              <xm:sqref>L176</xm:sqref>
            </x14:sparkline>
            <x14:sparkline>
              <xm:f>DEC.!H177:K177</xm:f>
              <xm:sqref>L177</xm:sqref>
            </x14:sparkline>
            <x14:sparkline>
              <xm:f>DEC.!H178:K178</xm:f>
              <xm:sqref>L178</xm:sqref>
            </x14:sparkline>
            <x14:sparkline>
              <xm:f>DEC.!H179:K179</xm:f>
              <xm:sqref>L179</xm:sqref>
            </x14:sparkline>
            <x14:sparkline>
              <xm:f>DEC.!H180:K180</xm:f>
              <xm:sqref>L180</xm:sqref>
            </x14:sparkline>
            <x14:sparkline>
              <xm:f>DEC.!H181:K181</xm:f>
              <xm:sqref>L181</xm:sqref>
            </x14:sparkline>
            <x14:sparkline>
              <xm:f>DEC.!H182:K182</xm:f>
              <xm:sqref>L182</xm:sqref>
            </x14:sparkline>
            <x14:sparkline>
              <xm:f>DEC.!H183:K183</xm:f>
              <xm:sqref>L183</xm:sqref>
            </x14:sparkline>
            <x14:sparkline>
              <xm:f>DEC.!H184:K184</xm:f>
              <xm:sqref>L184</xm:sqref>
            </x14:sparkline>
            <x14:sparkline>
              <xm:f>DEC.!H185:K185</xm:f>
              <xm:sqref>L185</xm:sqref>
            </x14:sparkline>
            <x14:sparkline>
              <xm:f>DEC.!H186:K186</xm:f>
              <xm:sqref>L186</xm:sqref>
            </x14:sparkline>
            <x14:sparkline>
              <xm:f>DEC.!H187:K187</xm:f>
              <xm:sqref>L187</xm:sqref>
            </x14:sparkline>
            <x14:sparkline>
              <xm:f>DEC.!H188:K188</xm:f>
              <xm:sqref>L188</xm:sqref>
            </x14:sparkline>
            <x14:sparkline>
              <xm:f>DEC.!H189:K189</xm:f>
              <xm:sqref>L189</xm:sqref>
            </x14:sparkline>
            <x14:sparkline>
              <xm:f>DEC.!H190:K190</xm:f>
              <xm:sqref>L190</xm:sqref>
            </x14:sparkline>
            <x14:sparkline>
              <xm:f>DEC.!H191:K191</xm:f>
              <xm:sqref>L191</xm:sqref>
            </x14:sparkline>
            <x14:sparkline>
              <xm:f>DEC.!H192:K192</xm:f>
              <xm:sqref>L192</xm:sqref>
            </x14:sparkline>
            <x14:sparkline>
              <xm:f>DEC.!H193:K193</xm:f>
              <xm:sqref>L193</xm:sqref>
            </x14:sparkline>
            <x14:sparkline>
              <xm:f>DEC.!H194:K194</xm:f>
              <xm:sqref>L194</xm:sqref>
            </x14:sparkline>
            <x14:sparkline>
              <xm:f>DEC.!H195:K195</xm:f>
              <xm:sqref>L195</xm:sqref>
            </x14:sparkline>
            <x14:sparkline>
              <xm:f>DEC.!H196:K196</xm:f>
              <xm:sqref>L196</xm:sqref>
            </x14:sparkline>
            <x14:sparkline>
              <xm:f>DEC.!H197:K197</xm:f>
              <xm:sqref>L197</xm:sqref>
            </x14:sparkline>
            <x14:sparkline>
              <xm:f>DEC.!H198:K198</xm:f>
              <xm:sqref>L198</xm:sqref>
            </x14:sparkline>
            <x14:sparkline>
              <xm:f>DEC.!H199:K199</xm:f>
              <xm:sqref>L199</xm:sqref>
            </x14:sparkline>
            <x14:sparkline>
              <xm:f>DEC.!H200:K200</xm:f>
              <xm:sqref>L200</xm:sqref>
            </x14:sparkline>
            <x14:sparkline>
              <xm:f>DEC.!H201:K201</xm:f>
              <xm:sqref>L201</xm:sqref>
            </x14:sparkline>
            <x14:sparkline>
              <xm:f>DEC.!H202:K202</xm:f>
              <xm:sqref>L202</xm:sqref>
            </x14:sparkline>
            <x14:sparkline>
              <xm:f>DEC.!H203:K203</xm:f>
              <xm:sqref>L203</xm:sqref>
            </x14:sparkline>
            <x14:sparkline>
              <xm:f>DEC.!H204:K204</xm:f>
              <xm:sqref>L204</xm:sqref>
            </x14:sparkline>
            <x14:sparkline>
              <xm:f>DEC.!H205:K205</xm:f>
              <xm:sqref>L205</xm:sqref>
            </x14:sparkline>
            <x14:sparkline>
              <xm:f>DEC.!H206:K206</xm:f>
              <xm:sqref>L206</xm:sqref>
            </x14:sparkline>
            <x14:sparkline>
              <xm:f>DEC.!H207:K207</xm:f>
              <xm:sqref>L207</xm:sqref>
            </x14:sparkline>
            <x14:sparkline>
              <xm:f>DEC.!H208:K208</xm:f>
              <xm:sqref>L208</xm:sqref>
            </x14:sparkline>
            <x14:sparkline>
              <xm:f>DEC.!H209:K209</xm:f>
              <xm:sqref>L209</xm:sqref>
            </x14:sparkline>
            <x14:sparkline>
              <xm:f>DEC.!H210:K210</xm:f>
              <xm:sqref>L210</xm:sqref>
            </x14:sparkline>
            <x14:sparkline>
              <xm:f>DEC.!H211:K211</xm:f>
              <xm:sqref>L211</xm:sqref>
            </x14:sparkline>
            <x14:sparkline>
              <xm:f>DEC.!H212:K212</xm:f>
              <xm:sqref>L212</xm:sqref>
            </x14:sparkline>
            <x14:sparkline>
              <xm:f>DEC.!H213:K213</xm:f>
              <xm:sqref>L213</xm:sqref>
            </x14:sparkline>
            <x14:sparkline>
              <xm:f>DEC.!H214:K214</xm:f>
              <xm:sqref>L214</xm:sqref>
            </x14:sparkline>
            <x14:sparkline>
              <xm:f>DEC.!H215:K215</xm:f>
              <xm:sqref>L215</xm:sqref>
            </x14:sparkline>
            <x14:sparkline>
              <xm:f>DEC.!H216:K216</xm:f>
              <xm:sqref>L216</xm:sqref>
            </x14:sparkline>
            <x14:sparkline>
              <xm:f>DEC.!H217:K217</xm:f>
              <xm:sqref>L217</xm:sqref>
            </x14:sparkline>
            <x14:sparkline>
              <xm:f>DEC.!H218:K218</xm:f>
              <xm:sqref>L218</xm:sqref>
            </x14:sparkline>
            <x14:sparkline>
              <xm:f>DEC.!H219:K219</xm:f>
              <xm:sqref>L219</xm:sqref>
            </x14:sparkline>
            <x14:sparkline>
              <xm:f>DEC.!H220:K220</xm:f>
              <xm:sqref>L220</xm:sqref>
            </x14:sparkline>
            <x14:sparkline>
              <xm:f>DEC.!H221:K221</xm:f>
              <xm:sqref>L221</xm:sqref>
            </x14:sparkline>
            <x14:sparkline>
              <xm:f>DEC.!H222:K222</xm:f>
              <xm:sqref>L222</xm:sqref>
            </x14:sparkline>
            <x14:sparkline>
              <xm:f>DEC.!H223:K223</xm:f>
              <xm:sqref>L223</xm:sqref>
            </x14:sparkline>
            <x14:sparkline>
              <xm:f>DEC.!H224:K224</xm:f>
              <xm:sqref>L224</xm:sqref>
            </x14:sparkline>
            <x14:sparkline>
              <xm:f>DEC.!H225:K225</xm:f>
              <xm:sqref>L225</xm:sqref>
            </x14:sparkline>
            <x14:sparkline>
              <xm:f>DEC.!H226:K226</xm:f>
              <xm:sqref>L226</xm:sqref>
            </x14:sparkline>
            <x14:sparkline>
              <xm:f>DEC.!H227:K227</xm:f>
              <xm:sqref>L227</xm:sqref>
            </x14:sparkline>
            <x14:sparkline>
              <xm:f>DEC.!H228:K228</xm:f>
              <xm:sqref>L228</xm:sqref>
            </x14:sparkline>
            <x14:sparkline>
              <xm:f>DEC.!H229:K229</xm:f>
              <xm:sqref>L229</xm:sqref>
            </x14:sparkline>
            <x14:sparkline>
              <xm:f>DEC.!H230:K230</xm:f>
              <xm:sqref>L230</xm:sqref>
            </x14:sparkline>
            <x14:sparkline>
              <xm:f>DEC.!H231:K231</xm:f>
              <xm:sqref>L231</xm:sqref>
            </x14:sparkline>
            <x14:sparkline>
              <xm:f>DEC.!H232:K232</xm:f>
              <xm:sqref>L232</xm:sqref>
            </x14:sparkline>
            <x14:sparkline>
              <xm:f>DEC.!H233:K233</xm:f>
              <xm:sqref>L233</xm:sqref>
            </x14:sparkline>
          </x14:sparklines>
        </x14:sparklineGroup>
      </x14:sparklineGroup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autoPageBreaks="0" fitToPage="1"/>
  </sheetPr>
  <dimension ref="B2:J59"/>
  <sheetViews>
    <sheetView showGridLines="0" workbookViewId="0"/>
  </sheetViews>
  <sheetFormatPr defaultColWidth="9.140625" defaultRowHeight="15" x14ac:dyDescent="0.25"/>
  <cols>
    <col min="1" max="1" width="1.7109375" style="6" customWidth="1"/>
    <col min="2" max="2" width="24.28515625" style="6" customWidth="1"/>
    <col min="3" max="3" width="16.42578125" style="6" customWidth="1"/>
    <col min="4" max="4" width="35.140625" style="7" customWidth="1"/>
    <col min="5" max="5" width="14.5703125" style="7" customWidth="1"/>
    <col min="6" max="8" width="15.5703125" style="7" customWidth="1"/>
    <col min="9" max="10" width="15.5703125" style="6" customWidth="1"/>
    <col min="11" max="16384" width="9.140625" style="6"/>
  </cols>
  <sheetData>
    <row r="2" spans="2:2" ht="45" x14ac:dyDescent="0.25">
      <c r="B2" s="1" t="s">
        <v>387</v>
      </c>
    </row>
    <row r="17" spans="2:10" x14ac:dyDescent="0.25">
      <c r="F17" s="185" t="s">
        <v>18</v>
      </c>
      <c r="G17" s="185"/>
      <c r="H17" s="185"/>
      <c r="I17" s="185"/>
    </row>
    <row r="18" spans="2:10" x14ac:dyDescent="0.25">
      <c r="F18" s="13"/>
      <c r="G18" s="14"/>
      <c r="H18" s="14"/>
      <c r="I18" s="15"/>
    </row>
    <row r="19" spans="2:10" x14ac:dyDescent="0.25">
      <c r="B19" s="8" t="s">
        <v>388</v>
      </c>
      <c r="C19" s="8" t="s">
        <v>389</v>
      </c>
      <c r="D19" s="8" t="s">
        <v>16</v>
      </c>
      <c r="E19" s="8" t="s">
        <v>390</v>
      </c>
      <c r="F19" s="7" t="s">
        <v>8</v>
      </c>
      <c r="G19" s="7" t="s">
        <v>9</v>
      </c>
      <c r="H19" s="7" t="s">
        <v>10</v>
      </c>
      <c r="I19" s="7" t="s">
        <v>11</v>
      </c>
      <c r="J19" s="9" t="s">
        <v>391</v>
      </c>
    </row>
    <row r="20" spans="2:10" x14ac:dyDescent="0.25">
      <c r="B20" s="10" t="s">
        <v>392</v>
      </c>
      <c r="D20" s="6"/>
      <c r="E20" s="6"/>
      <c r="F20" s="11"/>
      <c r="G20" s="11"/>
      <c r="H20" s="11"/>
      <c r="I20" s="11"/>
      <c r="J20" s="11"/>
    </row>
    <row r="21" spans="2:10" x14ac:dyDescent="0.25">
      <c r="C21" s="10">
        <v>1001</v>
      </c>
      <c r="D21" s="10" t="s">
        <v>393</v>
      </c>
      <c r="E21" s="12">
        <v>41233</v>
      </c>
      <c r="F21" s="11">
        <v>0</v>
      </c>
      <c r="G21" s="11">
        <v>1916.18</v>
      </c>
      <c r="H21" s="11">
        <v>0</v>
      </c>
      <c r="I21" s="11">
        <v>0</v>
      </c>
      <c r="J21" s="11">
        <v>1916.18</v>
      </c>
    </row>
    <row r="22" spans="2:10" x14ac:dyDescent="0.25">
      <c r="C22" s="10">
        <v>1010</v>
      </c>
      <c r="D22" s="10" t="s">
        <v>394</v>
      </c>
      <c r="E22" s="12">
        <v>41214</v>
      </c>
      <c r="F22" s="11">
        <v>0</v>
      </c>
      <c r="G22" s="11">
        <v>529.17999999999995</v>
      </c>
      <c r="H22" s="11">
        <v>0</v>
      </c>
      <c r="I22" s="11">
        <v>0</v>
      </c>
      <c r="J22" s="11">
        <v>529.17999999999995</v>
      </c>
    </row>
    <row r="23" spans="2:10" x14ac:dyDescent="0.25">
      <c r="C23" s="10">
        <v>1015</v>
      </c>
      <c r="D23" s="10" t="s">
        <v>395</v>
      </c>
      <c r="E23" s="12">
        <v>41224</v>
      </c>
      <c r="F23" s="11">
        <v>0</v>
      </c>
      <c r="G23" s="11">
        <v>233.86</v>
      </c>
      <c r="H23" s="11">
        <v>0</v>
      </c>
      <c r="I23" s="11">
        <v>0</v>
      </c>
      <c r="J23" s="11">
        <v>233.86</v>
      </c>
    </row>
    <row r="24" spans="2:10" x14ac:dyDescent="0.25">
      <c r="C24" s="10">
        <v>1021</v>
      </c>
      <c r="D24" s="10" t="s">
        <v>396</v>
      </c>
      <c r="E24" s="12">
        <v>41244</v>
      </c>
      <c r="F24" s="11">
        <v>393.79</v>
      </c>
      <c r="G24" s="11">
        <v>0</v>
      </c>
      <c r="H24" s="11">
        <v>0</v>
      </c>
      <c r="I24" s="11">
        <v>0</v>
      </c>
      <c r="J24" s="11">
        <v>393.79</v>
      </c>
    </row>
    <row r="25" spans="2:10" x14ac:dyDescent="0.25">
      <c r="B25" s="10" t="s">
        <v>397</v>
      </c>
      <c r="D25" s="6"/>
      <c r="E25" s="6"/>
      <c r="F25" s="11">
        <v>393.79</v>
      </c>
      <c r="G25" s="11">
        <v>2679.2200000000003</v>
      </c>
      <c r="H25" s="11">
        <v>0</v>
      </c>
      <c r="I25" s="11">
        <v>0</v>
      </c>
      <c r="J25" s="11">
        <v>3073.01</v>
      </c>
    </row>
    <row r="26" spans="2:10" x14ac:dyDescent="0.25">
      <c r="B26" s="10"/>
      <c r="D26" s="6"/>
      <c r="E26" s="6"/>
      <c r="F26" s="11"/>
      <c r="G26" s="11"/>
      <c r="H26" s="11"/>
      <c r="I26" s="11"/>
      <c r="J26" s="11"/>
    </row>
    <row r="27" spans="2:10" x14ac:dyDescent="0.25">
      <c r="B27" s="10" t="s">
        <v>398</v>
      </c>
      <c r="D27" s="6"/>
      <c r="E27" s="6"/>
      <c r="F27" s="11"/>
      <c r="G27" s="11"/>
      <c r="H27" s="11"/>
      <c r="I27" s="11"/>
      <c r="J27" s="11"/>
    </row>
    <row r="28" spans="2:10" x14ac:dyDescent="0.25">
      <c r="C28" s="10">
        <v>1002</v>
      </c>
      <c r="D28" s="10" t="s">
        <v>399</v>
      </c>
      <c r="E28" s="12">
        <v>41169</v>
      </c>
      <c r="F28" s="11">
        <v>0</v>
      </c>
      <c r="G28" s="11">
        <v>0</v>
      </c>
      <c r="H28" s="11">
        <v>0</v>
      </c>
      <c r="I28" s="11">
        <v>1150.49</v>
      </c>
      <c r="J28" s="11">
        <v>1150.49</v>
      </c>
    </row>
    <row r="29" spans="2:10" x14ac:dyDescent="0.25">
      <c r="C29" s="10">
        <v>1011</v>
      </c>
      <c r="D29" s="10" t="s">
        <v>400</v>
      </c>
      <c r="E29" s="12">
        <v>41202</v>
      </c>
      <c r="F29" s="11">
        <v>0</v>
      </c>
      <c r="G29" s="11">
        <v>0</v>
      </c>
      <c r="H29" s="11">
        <v>1348.38</v>
      </c>
      <c r="I29" s="11">
        <v>0</v>
      </c>
      <c r="J29" s="11">
        <v>1348.38</v>
      </c>
    </row>
    <row r="30" spans="2:10" x14ac:dyDescent="0.25">
      <c r="B30" s="10" t="s">
        <v>401</v>
      </c>
      <c r="D30" s="6"/>
      <c r="E30" s="6"/>
      <c r="F30" s="11">
        <v>0</v>
      </c>
      <c r="G30" s="11">
        <v>0</v>
      </c>
      <c r="H30" s="11">
        <v>1348.38</v>
      </c>
      <c r="I30" s="11">
        <v>1150.49</v>
      </c>
      <c r="J30" s="11">
        <v>2498.87</v>
      </c>
    </row>
    <row r="31" spans="2:10" x14ac:dyDescent="0.25">
      <c r="B31" s="10"/>
      <c r="D31" s="6"/>
      <c r="E31" s="6"/>
      <c r="F31" s="11"/>
      <c r="G31" s="11"/>
      <c r="H31" s="11"/>
      <c r="I31" s="11"/>
      <c r="J31" s="11"/>
    </row>
    <row r="32" spans="2:10" x14ac:dyDescent="0.25">
      <c r="B32" s="10" t="s">
        <v>402</v>
      </c>
      <c r="D32" s="6"/>
      <c r="E32" s="6"/>
      <c r="F32" s="11"/>
      <c r="G32" s="11"/>
      <c r="H32" s="11"/>
      <c r="I32" s="11"/>
      <c r="J32" s="11"/>
    </row>
    <row r="33" spans="2:10" x14ac:dyDescent="0.25">
      <c r="C33" s="10">
        <v>1003</v>
      </c>
      <c r="D33" s="10" t="s">
        <v>403</v>
      </c>
      <c r="E33" s="12">
        <v>41258</v>
      </c>
      <c r="F33" s="11">
        <v>827.63</v>
      </c>
      <c r="G33" s="11">
        <v>0</v>
      </c>
      <c r="H33" s="11">
        <v>0</v>
      </c>
      <c r="I33" s="11">
        <v>0</v>
      </c>
      <c r="J33" s="11">
        <v>827.63</v>
      </c>
    </row>
    <row r="34" spans="2:10" x14ac:dyDescent="0.25">
      <c r="C34" s="10">
        <v>1013</v>
      </c>
      <c r="D34" s="10" t="s">
        <v>404</v>
      </c>
      <c r="E34" s="12">
        <v>41175</v>
      </c>
      <c r="F34" s="11">
        <v>0</v>
      </c>
      <c r="G34" s="11">
        <v>0</v>
      </c>
      <c r="H34" s="11">
        <v>1630.23</v>
      </c>
      <c r="I34" s="11">
        <v>0</v>
      </c>
      <c r="J34" s="11">
        <v>1630.23</v>
      </c>
    </row>
    <row r="35" spans="2:10" x14ac:dyDescent="0.25">
      <c r="C35" s="10">
        <v>1017</v>
      </c>
      <c r="D35" s="10" t="s">
        <v>405</v>
      </c>
      <c r="E35" s="12">
        <v>41191</v>
      </c>
      <c r="F35" s="11">
        <v>0</v>
      </c>
      <c r="G35" s="11">
        <v>0</v>
      </c>
      <c r="H35" s="11">
        <v>716.74</v>
      </c>
      <c r="I35" s="11">
        <v>0</v>
      </c>
      <c r="J35" s="11">
        <v>716.74</v>
      </c>
    </row>
    <row r="36" spans="2:10" x14ac:dyDescent="0.25">
      <c r="C36" s="10">
        <v>1019</v>
      </c>
      <c r="D36" s="10" t="s">
        <v>406</v>
      </c>
      <c r="E36" s="12">
        <v>41171</v>
      </c>
      <c r="F36" s="11">
        <v>0</v>
      </c>
      <c r="G36" s="11">
        <v>0</v>
      </c>
      <c r="H36" s="11">
        <v>0</v>
      </c>
      <c r="I36" s="11">
        <v>619.32000000000005</v>
      </c>
      <c r="J36" s="11">
        <v>619.32000000000005</v>
      </c>
    </row>
    <row r="37" spans="2:10" x14ac:dyDescent="0.25">
      <c r="B37" s="10" t="s">
        <v>407</v>
      </c>
      <c r="D37" s="6"/>
      <c r="E37" s="6"/>
      <c r="F37" s="11">
        <v>827.63</v>
      </c>
      <c r="G37" s="11">
        <v>0</v>
      </c>
      <c r="H37" s="11">
        <v>2346.9700000000003</v>
      </c>
      <c r="I37" s="11">
        <v>619.32000000000005</v>
      </c>
      <c r="J37" s="11">
        <v>3793.9200000000005</v>
      </c>
    </row>
    <row r="38" spans="2:10" x14ac:dyDescent="0.25">
      <c r="B38" s="10"/>
      <c r="D38" s="6"/>
      <c r="E38" s="6"/>
      <c r="F38" s="11"/>
      <c r="G38" s="11"/>
      <c r="H38" s="11"/>
      <c r="I38" s="11"/>
      <c r="J38" s="11"/>
    </row>
    <row r="39" spans="2:10" x14ac:dyDescent="0.25">
      <c r="B39" s="10" t="s">
        <v>408</v>
      </c>
      <c r="D39" s="6"/>
      <c r="E39" s="6"/>
      <c r="F39" s="11"/>
      <c r="G39" s="11"/>
      <c r="H39" s="11"/>
      <c r="I39" s="11"/>
      <c r="J39" s="11"/>
    </row>
    <row r="40" spans="2:10" x14ac:dyDescent="0.25">
      <c r="C40" s="10">
        <v>1012</v>
      </c>
      <c r="D40" s="10" t="s">
        <v>409</v>
      </c>
      <c r="E40" s="12">
        <v>41180</v>
      </c>
      <c r="F40" s="11">
        <v>0</v>
      </c>
      <c r="G40" s="11">
        <v>0</v>
      </c>
      <c r="H40" s="11">
        <v>1163.4100000000001</v>
      </c>
      <c r="I40" s="11">
        <v>0</v>
      </c>
      <c r="J40" s="11">
        <v>1163.4100000000001</v>
      </c>
    </row>
    <row r="41" spans="2:10" x14ac:dyDescent="0.25">
      <c r="B41" s="10" t="s">
        <v>410</v>
      </c>
      <c r="D41" s="6"/>
      <c r="E41" s="6"/>
      <c r="F41" s="11">
        <v>0</v>
      </c>
      <c r="G41" s="11">
        <v>0</v>
      </c>
      <c r="H41" s="11">
        <v>1163.4100000000001</v>
      </c>
      <c r="I41" s="11">
        <v>0</v>
      </c>
      <c r="J41" s="11">
        <v>1163.4100000000001</v>
      </c>
    </row>
    <row r="42" spans="2:10" x14ac:dyDescent="0.25">
      <c r="B42" s="10"/>
      <c r="D42" s="6"/>
      <c r="E42" s="6"/>
      <c r="F42" s="11"/>
      <c r="G42" s="11"/>
      <c r="H42" s="11"/>
      <c r="I42" s="11"/>
      <c r="J42" s="11"/>
    </row>
    <row r="43" spans="2:10" x14ac:dyDescent="0.25">
      <c r="B43" s="10" t="s">
        <v>411</v>
      </c>
      <c r="D43" s="6"/>
      <c r="E43" s="6"/>
      <c r="F43" s="11"/>
      <c r="G43" s="11"/>
      <c r="H43" s="11"/>
      <c r="I43" s="11"/>
      <c r="J43" s="11"/>
    </row>
    <row r="44" spans="2:10" x14ac:dyDescent="0.25">
      <c r="C44" s="10">
        <v>1014</v>
      </c>
      <c r="D44" s="10" t="s">
        <v>412</v>
      </c>
      <c r="E44" s="12">
        <v>41261</v>
      </c>
      <c r="F44" s="11">
        <v>231.38</v>
      </c>
      <c r="G44" s="11">
        <v>0</v>
      </c>
      <c r="H44" s="11">
        <v>0</v>
      </c>
      <c r="I44" s="11">
        <v>0</v>
      </c>
      <c r="J44" s="11">
        <v>231.38</v>
      </c>
    </row>
    <row r="45" spans="2:10" x14ac:dyDescent="0.25">
      <c r="B45" s="10" t="s">
        <v>413</v>
      </c>
      <c r="D45" s="6"/>
      <c r="E45" s="6"/>
      <c r="F45" s="11">
        <v>231.38</v>
      </c>
      <c r="G45" s="11">
        <v>0</v>
      </c>
      <c r="H45" s="11">
        <v>0</v>
      </c>
      <c r="I45" s="11">
        <v>0</v>
      </c>
      <c r="J45" s="11">
        <v>231.38</v>
      </c>
    </row>
    <row r="46" spans="2:10" x14ac:dyDescent="0.25">
      <c r="B46" s="10"/>
      <c r="D46" s="6"/>
      <c r="E46" s="6"/>
      <c r="F46" s="11"/>
      <c r="G46" s="11"/>
      <c r="H46" s="11"/>
      <c r="I46" s="11"/>
      <c r="J46" s="11"/>
    </row>
    <row r="47" spans="2:10" x14ac:dyDescent="0.25">
      <c r="B47" s="10" t="s">
        <v>414</v>
      </c>
      <c r="D47" s="6"/>
      <c r="E47" s="6"/>
      <c r="F47" s="11"/>
      <c r="G47" s="11"/>
      <c r="H47" s="11"/>
      <c r="I47" s="11"/>
      <c r="J47" s="11"/>
    </row>
    <row r="48" spans="2:10" x14ac:dyDescent="0.25">
      <c r="C48" s="10">
        <v>1016</v>
      </c>
      <c r="D48" s="10" t="s">
        <v>415</v>
      </c>
      <c r="E48" s="12">
        <v>41212</v>
      </c>
      <c r="F48" s="11">
        <v>0</v>
      </c>
      <c r="G48" s="11">
        <v>1942.03</v>
      </c>
      <c r="H48" s="11">
        <v>0</v>
      </c>
      <c r="I48" s="11">
        <v>0</v>
      </c>
      <c r="J48" s="11">
        <v>1942.03</v>
      </c>
    </row>
    <row r="49" spans="2:10" x14ac:dyDescent="0.25">
      <c r="B49" s="10" t="s">
        <v>416</v>
      </c>
      <c r="D49" s="6"/>
      <c r="E49" s="6"/>
      <c r="F49" s="11">
        <v>0</v>
      </c>
      <c r="G49" s="11">
        <v>1942.03</v>
      </c>
      <c r="H49" s="11">
        <v>0</v>
      </c>
      <c r="I49" s="11">
        <v>0</v>
      </c>
      <c r="J49" s="11">
        <v>1942.03</v>
      </c>
    </row>
    <row r="50" spans="2:10" x14ac:dyDescent="0.25">
      <c r="B50" s="10"/>
      <c r="D50" s="6"/>
      <c r="E50" s="6"/>
      <c r="F50" s="11"/>
      <c r="G50" s="11"/>
      <c r="H50" s="11"/>
      <c r="I50" s="11"/>
      <c r="J50" s="11"/>
    </row>
    <row r="51" spans="2:10" x14ac:dyDescent="0.25">
      <c r="B51" s="10" t="s">
        <v>417</v>
      </c>
      <c r="D51" s="6"/>
      <c r="E51" s="6"/>
      <c r="F51" s="11"/>
      <c r="G51" s="11"/>
      <c r="H51" s="11"/>
      <c r="I51" s="11"/>
      <c r="J51" s="11"/>
    </row>
    <row r="52" spans="2:10" x14ac:dyDescent="0.25">
      <c r="C52" s="10">
        <v>1018</v>
      </c>
      <c r="D52" s="10" t="s">
        <v>418</v>
      </c>
      <c r="E52" s="12">
        <v>41249</v>
      </c>
      <c r="F52" s="11">
        <v>1576.28</v>
      </c>
      <c r="G52" s="11">
        <v>0</v>
      </c>
      <c r="H52" s="11">
        <v>0</v>
      </c>
      <c r="I52" s="11">
        <v>0</v>
      </c>
      <c r="J52" s="11">
        <v>1576.28</v>
      </c>
    </row>
    <row r="53" spans="2:10" x14ac:dyDescent="0.25">
      <c r="B53" s="10" t="s">
        <v>419</v>
      </c>
      <c r="D53" s="6"/>
      <c r="E53" s="6"/>
      <c r="F53" s="11">
        <v>1576.28</v>
      </c>
      <c r="G53" s="11">
        <v>0</v>
      </c>
      <c r="H53" s="11">
        <v>0</v>
      </c>
      <c r="I53" s="11">
        <v>0</v>
      </c>
      <c r="J53" s="11">
        <v>1576.28</v>
      </c>
    </row>
    <row r="54" spans="2:10" x14ac:dyDescent="0.25">
      <c r="B54" s="10"/>
      <c r="D54" s="6"/>
      <c r="E54" s="6"/>
      <c r="F54" s="11"/>
      <c r="G54" s="11"/>
      <c r="H54" s="11"/>
      <c r="I54" s="11"/>
      <c r="J54" s="11"/>
    </row>
    <row r="55" spans="2:10" x14ac:dyDescent="0.25">
      <c r="B55" s="10" t="s">
        <v>420</v>
      </c>
      <c r="D55" s="6"/>
      <c r="E55" s="6"/>
      <c r="F55" s="11"/>
      <c r="G55" s="11"/>
      <c r="H55" s="11"/>
      <c r="I55" s="11"/>
      <c r="J55" s="11"/>
    </row>
    <row r="56" spans="2:10" x14ac:dyDescent="0.25">
      <c r="C56" s="10">
        <v>1020</v>
      </c>
      <c r="D56" s="10" t="s">
        <v>421</v>
      </c>
      <c r="E56" s="12">
        <v>41084</v>
      </c>
      <c r="F56" s="11">
        <v>0</v>
      </c>
      <c r="G56" s="11">
        <v>0</v>
      </c>
      <c r="H56" s="11">
        <v>0</v>
      </c>
      <c r="I56" s="11">
        <v>1014.52</v>
      </c>
      <c r="J56" s="11">
        <v>1014.52</v>
      </c>
    </row>
    <row r="57" spans="2:10" x14ac:dyDescent="0.25">
      <c r="B57" s="10" t="s">
        <v>422</v>
      </c>
      <c r="D57" s="6"/>
      <c r="E57" s="6"/>
      <c r="F57" s="11">
        <v>0</v>
      </c>
      <c r="G57" s="11">
        <v>0</v>
      </c>
      <c r="H57" s="11">
        <v>0</v>
      </c>
      <c r="I57" s="11">
        <v>1014.52</v>
      </c>
      <c r="J57" s="11">
        <v>1014.52</v>
      </c>
    </row>
    <row r="58" spans="2:10" x14ac:dyDescent="0.25">
      <c r="B58" s="10"/>
      <c r="D58" s="6"/>
      <c r="E58" s="6"/>
      <c r="F58" s="11"/>
      <c r="G58" s="11"/>
      <c r="H58" s="11"/>
      <c r="I58" s="11"/>
      <c r="J58" s="11"/>
    </row>
    <row r="59" spans="2:10" x14ac:dyDescent="0.25">
      <c r="B59" s="10" t="s">
        <v>423</v>
      </c>
      <c r="D59" s="6"/>
      <c r="E59" s="6"/>
      <c r="F59" s="11">
        <v>3029.08</v>
      </c>
      <c r="G59" s="11">
        <v>4621.25</v>
      </c>
      <c r="H59" s="11">
        <v>4858.76</v>
      </c>
      <c r="I59" s="11">
        <v>2784.33</v>
      </c>
      <c r="J59" s="11">
        <v>15293.42</v>
      </c>
    </row>
  </sheetData>
  <mergeCells count="1">
    <mergeCell ref="F17:I17"/>
  </mergeCells>
  <printOptions horizontalCentered="1"/>
  <pageMargins left="0.4" right="0.4" top="0.4" bottom="0.4" header="0.3" footer="0.3"/>
  <pageSetup scale="76" fitToHeight="0" orientation="landscape" horizontalDpi="1200" r:id="rId2"/>
  <drawing r:id="rId3"/>
  <extLst>
    <ext xmlns:x14="http://schemas.microsoft.com/office/spreadsheetml/2009/9/main" uri="{A8765BA9-456A-4dab-B4F3-ACF838C121DE}">
      <x14:slicerList>
        <x14:slicer r:id="rId4"/>
      </x14:slicerList>
    </ext>
    <ext xmlns:x15="http://schemas.microsoft.com/office/spreadsheetml/2010/11/main" uri="{7E03D99C-DC04-49d9-9315-930204A7B6E9}">
      <x15:timelineRefs>
        <x15:timelineRef r:id="rId5"/>
      </x15:timelineRef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election activeCell="D4" sqref="D4"/>
    </sheetView>
  </sheetViews>
  <sheetFormatPr defaultRowHeight="15" x14ac:dyDescent="0.25"/>
  <cols>
    <col min="1" max="1" width="10.28515625" style="25" customWidth="1"/>
    <col min="2" max="2" width="15.85546875" style="25" customWidth="1"/>
    <col min="4" max="4" width="32.28515625" customWidth="1"/>
    <col min="5" max="5" width="51.140625" customWidth="1"/>
    <col min="6" max="6" width="36.28515625" customWidth="1"/>
    <col min="7" max="7" width="10.28515625" customWidth="1"/>
  </cols>
  <sheetData>
    <row r="1" spans="1:13" s="81" customFormat="1" x14ac:dyDescent="0.25">
      <c r="A1" s="97" t="s">
        <v>424</v>
      </c>
      <c r="B1" s="97" t="s">
        <v>425</v>
      </c>
      <c r="C1" s="81" t="s">
        <v>426</v>
      </c>
      <c r="D1" s="81" t="s">
        <v>5</v>
      </c>
      <c r="F1" s="81" t="s">
        <v>427</v>
      </c>
      <c r="G1" s="81" t="s">
        <v>428</v>
      </c>
      <c r="H1" s="81" t="s">
        <v>26</v>
      </c>
    </row>
    <row r="2" spans="1:13" s="131" customFormat="1" x14ac:dyDescent="0.25">
      <c r="A2" s="101"/>
      <c r="B2" s="101"/>
      <c r="C2" s="102"/>
      <c r="D2" s="102"/>
      <c r="E2" s="102"/>
      <c r="F2" s="102"/>
      <c r="G2" s="102"/>
      <c r="H2" s="102"/>
      <c r="I2" s="102"/>
      <c r="J2" s="102"/>
      <c r="K2" s="102"/>
      <c r="L2" s="102"/>
      <c r="M2" s="102"/>
    </row>
    <row r="3" spans="1:13" s="131" customFormat="1" ht="255" x14ac:dyDescent="0.25">
      <c r="A3" s="101"/>
      <c r="B3" s="103">
        <v>42802</v>
      </c>
      <c r="C3" s="104" t="s">
        <v>429</v>
      </c>
      <c r="D3" s="102" t="s">
        <v>430</v>
      </c>
      <c r="E3" s="104" t="s">
        <v>431</v>
      </c>
      <c r="F3" s="102" t="s">
        <v>432</v>
      </c>
      <c r="G3" s="105">
        <v>42886</v>
      </c>
      <c r="H3" s="102"/>
      <c r="I3" s="102"/>
      <c r="J3" s="102"/>
      <c r="K3" s="102"/>
      <c r="L3" s="102"/>
      <c r="M3" s="102"/>
    </row>
    <row r="4" spans="1:13" s="131" customFormat="1" ht="105" x14ac:dyDescent="0.25">
      <c r="A4" s="101"/>
      <c r="B4" s="103">
        <v>42802</v>
      </c>
      <c r="C4" s="104" t="s">
        <v>429</v>
      </c>
      <c r="D4" s="102" t="s">
        <v>433</v>
      </c>
      <c r="E4" s="104" t="s">
        <v>434</v>
      </c>
      <c r="F4" s="102" t="s">
        <v>432</v>
      </c>
      <c r="G4" s="105">
        <v>42886</v>
      </c>
      <c r="H4" s="102"/>
      <c r="I4" s="102"/>
      <c r="J4" s="102"/>
      <c r="K4" s="102"/>
      <c r="L4" s="102"/>
      <c r="M4" s="102"/>
    </row>
    <row r="5" spans="1:13" s="131" customFormat="1" x14ac:dyDescent="0.25">
      <c r="A5" s="101"/>
      <c r="B5" s="101"/>
      <c r="C5" s="102"/>
      <c r="D5" s="102"/>
      <c r="E5" s="102"/>
      <c r="F5" s="102"/>
      <c r="G5" s="102"/>
      <c r="H5" s="102"/>
      <c r="I5" s="102"/>
      <c r="J5" s="102"/>
      <c r="K5" s="102"/>
      <c r="L5" s="102"/>
      <c r="M5" s="102"/>
    </row>
    <row r="6" spans="1:13" x14ac:dyDescent="0.25">
      <c r="A6" s="42"/>
      <c r="B6" s="43">
        <v>42801</v>
      </c>
      <c r="C6" s="42" t="s">
        <v>31</v>
      </c>
      <c r="D6" s="65" t="s">
        <v>105</v>
      </c>
      <c r="E6" s="42" t="s">
        <v>435</v>
      </c>
      <c r="F6" s="112" t="s">
        <v>436</v>
      </c>
      <c r="G6" s="130">
        <v>42886</v>
      </c>
      <c r="H6" s="46"/>
      <c r="I6" s="45"/>
      <c r="J6" s="42"/>
      <c r="K6" s="42"/>
      <c r="L6" s="42"/>
      <c r="M6" s="42"/>
    </row>
    <row r="7" spans="1:13" s="102" customFormat="1" ht="30" x14ac:dyDescent="0.25">
      <c r="A7" s="101"/>
      <c r="B7" s="103">
        <v>42767</v>
      </c>
      <c r="C7" s="102" t="s">
        <v>28</v>
      </c>
      <c r="D7" s="121" t="s">
        <v>437</v>
      </c>
      <c r="E7" s="102" t="s">
        <v>438</v>
      </c>
      <c r="F7" s="104" t="s">
        <v>439</v>
      </c>
      <c r="G7" s="105">
        <v>42886</v>
      </c>
    </row>
    <row r="8" spans="1:13" s="102" customFormat="1" ht="76.5" x14ac:dyDescent="0.25">
      <c r="A8" s="101" t="s">
        <v>440</v>
      </c>
      <c r="B8" s="103">
        <v>42769</v>
      </c>
      <c r="C8" s="102" t="s">
        <v>441</v>
      </c>
      <c r="D8" s="102" t="s">
        <v>205</v>
      </c>
      <c r="E8" s="119" t="s">
        <v>442</v>
      </c>
      <c r="F8" s="104" t="s">
        <v>443</v>
      </c>
      <c r="G8" s="105">
        <v>42855</v>
      </c>
    </row>
    <row r="9" spans="1:13" s="102" customFormat="1" ht="30" x14ac:dyDescent="0.25">
      <c r="A9" s="42">
        <v>17010268</v>
      </c>
      <c r="B9" s="43">
        <v>42779</v>
      </c>
      <c r="C9" s="42" t="s">
        <v>24</v>
      </c>
      <c r="D9" s="47" t="s">
        <v>230</v>
      </c>
      <c r="E9" s="104" t="s">
        <v>444</v>
      </c>
      <c r="F9" s="102" t="s">
        <v>445</v>
      </c>
      <c r="G9" s="105">
        <v>42886</v>
      </c>
    </row>
    <row r="10" spans="1:13" s="102" customFormat="1" ht="30" x14ac:dyDescent="0.25">
      <c r="A10" s="42">
        <v>17020139</v>
      </c>
      <c r="B10" s="43">
        <v>42779</v>
      </c>
      <c r="C10" s="42" t="s">
        <v>28</v>
      </c>
      <c r="D10" s="47" t="s">
        <v>231</v>
      </c>
      <c r="E10" s="104" t="s">
        <v>446</v>
      </c>
      <c r="F10" s="118" t="s">
        <v>447</v>
      </c>
      <c r="G10" s="105">
        <v>42886</v>
      </c>
    </row>
    <row r="11" spans="1:13" s="102" customFormat="1" ht="45" x14ac:dyDescent="0.25">
      <c r="A11" s="101">
        <v>17010397</v>
      </c>
      <c r="B11" s="103">
        <v>42772</v>
      </c>
      <c r="C11" s="102" t="s">
        <v>24</v>
      </c>
      <c r="D11" s="102" t="s">
        <v>448</v>
      </c>
      <c r="E11" s="102" t="s">
        <v>449</v>
      </c>
      <c r="F11" s="104" t="s">
        <v>450</v>
      </c>
      <c r="G11" s="105">
        <v>42886</v>
      </c>
    </row>
    <row r="12" spans="1:13" s="102" customFormat="1" ht="45" x14ac:dyDescent="0.25">
      <c r="A12" s="101">
        <v>16110210</v>
      </c>
      <c r="B12" s="103">
        <v>42767</v>
      </c>
      <c r="C12" s="102" t="s">
        <v>28</v>
      </c>
      <c r="D12" s="102" t="s">
        <v>185</v>
      </c>
      <c r="E12" s="104" t="s">
        <v>451</v>
      </c>
      <c r="F12" s="104" t="s">
        <v>452</v>
      </c>
      <c r="G12" s="105">
        <v>42886</v>
      </c>
    </row>
    <row r="13" spans="1:13" s="102" customFormat="1" ht="30" x14ac:dyDescent="0.25">
      <c r="A13" s="101"/>
      <c r="B13" s="103">
        <v>42753</v>
      </c>
      <c r="C13" s="102" t="s">
        <v>28</v>
      </c>
      <c r="D13" s="102" t="s">
        <v>453</v>
      </c>
      <c r="E13" s="102" t="s">
        <v>454</v>
      </c>
      <c r="F13" s="104" t="s">
        <v>455</v>
      </c>
      <c r="G13" s="105">
        <v>42886</v>
      </c>
    </row>
    <row r="14" spans="1:13" s="64" customFormat="1" ht="105" x14ac:dyDescent="0.25">
      <c r="A14" s="70"/>
      <c r="B14" s="98">
        <v>42762</v>
      </c>
      <c r="C14" s="64" t="s">
        <v>28</v>
      </c>
      <c r="D14" s="64" t="s">
        <v>456</v>
      </c>
      <c r="E14" s="85" t="s">
        <v>457</v>
      </c>
      <c r="F14" s="85" t="s">
        <v>458</v>
      </c>
      <c r="G14" s="84">
        <v>42886</v>
      </c>
    </row>
    <row r="15" spans="1:13" s="64" customFormat="1" ht="89.25" x14ac:dyDescent="0.25">
      <c r="A15" s="70"/>
      <c r="B15" s="98">
        <v>42739</v>
      </c>
      <c r="C15" s="64" t="s">
        <v>28</v>
      </c>
      <c r="D15" s="64" t="s">
        <v>459</v>
      </c>
      <c r="E15" s="100" t="s">
        <v>460</v>
      </c>
      <c r="F15" s="85" t="s">
        <v>461</v>
      </c>
      <c r="G15" s="84">
        <v>42886</v>
      </c>
    </row>
    <row r="16" spans="1:13" s="64" customFormat="1" ht="45" x14ac:dyDescent="0.25">
      <c r="A16" s="49">
        <v>16120051</v>
      </c>
      <c r="B16" s="43">
        <v>42716</v>
      </c>
      <c r="C16" s="42" t="s">
        <v>24</v>
      </c>
      <c r="D16" s="65" t="s">
        <v>462</v>
      </c>
      <c r="E16" s="65" t="s">
        <v>463</v>
      </c>
      <c r="F16" s="82" t="s">
        <v>464</v>
      </c>
      <c r="G16" s="83">
        <v>42886</v>
      </c>
      <c r="H16" s="45"/>
      <c r="I16" s="42"/>
      <c r="J16" s="42"/>
      <c r="K16" s="42"/>
      <c r="L16" s="42"/>
      <c r="M16" s="46"/>
    </row>
    <row r="17" spans="1:7" s="64" customFormat="1" ht="45" x14ac:dyDescent="0.25">
      <c r="A17" s="70">
        <v>16110701</v>
      </c>
      <c r="B17" s="98">
        <v>42723</v>
      </c>
      <c r="C17" s="64" t="s">
        <v>24</v>
      </c>
      <c r="D17" s="64" t="s">
        <v>465</v>
      </c>
      <c r="E17" s="64" t="s">
        <v>466</v>
      </c>
      <c r="F17" s="85" t="s">
        <v>467</v>
      </c>
      <c r="G17" s="84">
        <v>42886</v>
      </c>
    </row>
    <row r="18" spans="1:7" s="64" customFormat="1" ht="30" x14ac:dyDescent="0.25">
      <c r="A18" s="70">
        <v>16110808</v>
      </c>
      <c r="B18" s="98">
        <v>42725</v>
      </c>
      <c r="C18" s="64" t="s">
        <v>28</v>
      </c>
      <c r="D18" s="64" t="s">
        <v>468</v>
      </c>
      <c r="E18" s="64" t="s">
        <v>469</v>
      </c>
      <c r="F18" s="85" t="s">
        <v>470</v>
      </c>
      <c r="G18" s="84">
        <v>42886</v>
      </c>
    </row>
    <row r="19" spans="1:7" s="86" customFormat="1" ht="60" x14ac:dyDescent="0.25">
      <c r="A19" s="99"/>
      <c r="B19" s="99"/>
      <c r="E19" s="87" t="s">
        <v>471</v>
      </c>
    </row>
  </sheetData>
  <conditionalFormatting sqref="H16">
    <cfRule type="expression" dxfId="6" priority="3">
      <formula>$I16&lt;45</formula>
    </cfRule>
    <cfRule type="colorScale" priority="4">
      <colorScale>
        <cfvo type="num" val="0"/>
        <cfvo type="num" val="61"/>
        <cfvo type="num" val="91"/>
        <color theme="4"/>
        <color theme="5" tint="0.79998168889431442"/>
        <color theme="5"/>
      </colorScale>
    </cfRule>
  </conditionalFormatting>
  <conditionalFormatting sqref="I6">
    <cfRule type="expression" dxfId="5" priority="1">
      <formula>$J6&lt;45</formula>
    </cfRule>
    <cfRule type="colorScale" priority="2">
      <colorScale>
        <cfvo type="num" val="0"/>
        <cfvo type="num" val="61"/>
        <cfvo type="num" val="91"/>
        <color theme="4"/>
        <color theme="5" tint="0.79998168889431442"/>
        <color theme="5"/>
      </colorScale>
    </cfRule>
  </conditionalFormatting>
  <hyperlinks>
    <hyperlink ref="F10" r:id="rId1"/>
  </hyperlinks>
  <pageMargins left="0.7" right="0.7" top="0.75" bottom="0.75" header="0.3" footer="0.3"/>
  <pageSetup orientation="portrait" r:id="rId2"/>
  <extLst>
    <ext xmlns:x14="http://schemas.microsoft.com/office/spreadsheetml/2009/9/main" uri="{05C60535-1F16-4fd2-B633-F4F36F0B64E0}">
      <x14:sparklineGroups xmlns:xm="http://schemas.microsoft.com/office/excel/2006/main">
        <x14:sparklineGroup displayEmptyCellsAs="gap" markers="1" minAxisType="group" maxAxisType="group">
          <x14:colorSeries rgb="FF0070C0"/>
          <x14:colorNegative rgb="FF000000"/>
          <x14:colorAxis rgb="FF000000"/>
          <x14:colorMarkers rgb="FF000000"/>
          <x14:colorFirst rgb="FF000000"/>
          <x14:colorLast rgb="FF000000"/>
          <x14:colorHigh rgb="FF000000"/>
          <x14:colorLow rgb="FF000000"/>
          <x14:sparklines>
            <x14:sparkline>
              <xm:f>'WINTER ADDENDUM '!J6:M6</xm:f>
              <xm:sqref>H6</xm:sqref>
            </x14:sparkline>
          </x14:sparklines>
        </x14:sparklineGroup>
        <x14:sparklineGroup displayEmptyCellsAs="gap" markers="1" minAxisType="group" maxAxisType="group">
          <x14:colorSeries rgb="FF0070C0"/>
          <x14:colorNegative rgb="FF000000"/>
          <x14:colorAxis rgb="FF000000"/>
          <x14:colorMarkers rgb="FF000000"/>
          <x14:colorFirst rgb="FF000000"/>
          <x14:colorLast rgb="FF000000"/>
          <x14:colorHigh rgb="FF000000"/>
          <x14:colorLow rgb="FF000000"/>
          <x14:sparklines>
            <x14:sparkline>
              <xm:f>'WINTER ADDENDUM '!I16:L16</xm:f>
              <xm:sqref>M16</xm:sqref>
            </x14:sparkline>
          </x14:sparklines>
        </x14:sparklineGroup>
      </x14:sparklineGroup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
  <sheetViews>
    <sheetView topLeftCell="A29" workbookViewId="0">
      <selection activeCell="B21" sqref="B21"/>
    </sheetView>
  </sheetViews>
  <sheetFormatPr defaultRowHeight="15" x14ac:dyDescent="0.25"/>
  <cols>
    <col min="2" max="2" width="63.85546875" customWidth="1"/>
  </cols>
  <sheetData>
    <row r="1" spans="1:2" s="110" customFormat="1" x14ac:dyDescent="0.25">
      <c r="B1" s="110" t="s">
        <v>479</v>
      </c>
    </row>
    <row r="9" spans="1:2" s="90" customFormat="1" x14ac:dyDescent="0.25">
      <c r="A9" s="90">
        <v>303</v>
      </c>
      <c r="B9" s="90" t="s">
        <v>480</v>
      </c>
    </row>
    <row r="11" spans="1:2" s="90" customFormat="1" x14ac:dyDescent="0.25">
      <c r="A11" s="90">
        <v>303.10000000000002</v>
      </c>
      <c r="B11" s="90" t="s">
        <v>481</v>
      </c>
    </row>
    <row r="12" spans="1:2" ht="30" x14ac:dyDescent="0.25">
      <c r="B12" s="111" t="s">
        <v>482</v>
      </c>
    </row>
    <row r="14" spans="1:2" s="90" customFormat="1" x14ac:dyDescent="0.25">
      <c r="A14" s="90">
        <v>303.2</v>
      </c>
      <c r="B14" s="90" t="s">
        <v>483</v>
      </c>
    </row>
    <row r="15" spans="1:2" ht="180" x14ac:dyDescent="0.25">
      <c r="B15" s="111" t="s">
        <v>484</v>
      </c>
    </row>
    <row r="18" spans="1:2" s="90" customFormat="1" x14ac:dyDescent="0.25">
      <c r="A18" s="90">
        <v>304</v>
      </c>
      <c r="B18" s="90" t="s">
        <v>485</v>
      </c>
    </row>
    <row r="20" spans="1:2" s="90" customFormat="1" x14ac:dyDescent="0.25">
      <c r="A20" s="90" t="s">
        <v>486</v>
      </c>
      <c r="B20" s="90" t="s">
        <v>487</v>
      </c>
    </row>
    <row r="21" spans="1:2" ht="135" x14ac:dyDescent="0.25">
      <c r="B21" s="111" t="s">
        <v>602</v>
      </c>
    </row>
    <row r="23" spans="1:2" ht="15.75" x14ac:dyDescent="0.25">
      <c r="B23" s="180" t="s">
        <v>607</v>
      </c>
    </row>
    <row r="24" spans="1:2" ht="78.75" x14ac:dyDescent="0.25">
      <c r="B24" s="180" t="s">
        <v>608</v>
      </c>
    </row>
    <row r="25" spans="1:2" ht="31.5" x14ac:dyDescent="0.25">
      <c r="B25" s="180" t="s">
        <v>609</v>
      </c>
    </row>
    <row r="26" spans="1:2" ht="47.25" x14ac:dyDescent="0.25">
      <c r="B26" s="180" t="s">
        <v>610</v>
      </c>
    </row>
    <row r="29" spans="1:2" x14ac:dyDescent="0.25">
      <c r="A29">
        <v>703.1</v>
      </c>
    </row>
    <row r="34" spans="1:2" x14ac:dyDescent="0.25">
      <c r="B34" s="121" t="s">
        <v>604</v>
      </c>
    </row>
    <row r="36" spans="1:2" x14ac:dyDescent="0.25">
      <c r="A36" t="s">
        <v>611</v>
      </c>
    </row>
    <row r="38" spans="1:2" ht="45" x14ac:dyDescent="0.25">
      <c r="B38" s="111" t="s">
        <v>612</v>
      </c>
    </row>
    <row r="39" spans="1:2" ht="105" x14ac:dyDescent="0.25">
      <c r="B39" s="111" t="s">
        <v>613</v>
      </c>
    </row>
    <row r="41" spans="1:2" ht="120" x14ac:dyDescent="0.25">
      <c r="B41" s="111" t="s">
        <v>614</v>
      </c>
    </row>
    <row r="42" spans="1:2" ht="45" x14ac:dyDescent="0.25">
      <c r="B42" s="111" t="s">
        <v>615</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34"/>
  <sheetViews>
    <sheetView tabSelected="1" zoomScaleNormal="100" zoomScaleSheetLayoutView="100" workbookViewId="0">
      <selection sqref="A1:XFD1"/>
    </sheetView>
  </sheetViews>
  <sheetFormatPr defaultRowHeight="15" x14ac:dyDescent="0.25"/>
  <cols>
    <col min="1" max="1" width="5.28515625" customWidth="1"/>
    <col min="2" max="2" width="3.7109375" style="114" customWidth="1"/>
    <col min="3" max="3" width="7" style="25" customWidth="1"/>
    <col min="4" max="4" width="90.7109375" customWidth="1"/>
    <col min="5" max="5" width="12.28515625" style="143" customWidth="1"/>
    <col min="6" max="6" width="12.42578125" style="114" customWidth="1"/>
    <col min="7" max="7" width="12.5703125" style="143" customWidth="1"/>
    <col min="8" max="8" width="9.140625" style="114"/>
    <col min="9" max="9" width="9.140625" style="143"/>
    <col min="10" max="10" width="9.140625" style="114"/>
    <col min="11" max="11" width="9.140625" style="143"/>
  </cols>
  <sheetData>
    <row r="1" spans="2:11" ht="30" x14ac:dyDescent="0.25">
      <c r="C1" s="142" t="s">
        <v>488</v>
      </c>
      <c r="D1" s="141" t="s">
        <v>472</v>
      </c>
      <c r="E1" s="143" t="s">
        <v>476</v>
      </c>
      <c r="F1" s="114" t="s">
        <v>475</v>
      </c>
      <c r="G1" s="143" t="s">
        <v>490</v>
      </c>
      <c r="H1" s="114" t="s">
        <v>491</v>
      </c>
      <c r="I1" s="143" t="s">
        <v>492</v>
      </c>
      <c r="J1" s="114" t="s">
        <v>473</v>
      </c>
      <c r="K1" s="143" t="s">
        <v>496</v>
      </c>
    </row>
    <row r="2" spans="2:11" ht="13.5" customHeight="1" x14ac:dyDescent="0.25">
      <c r="B2" s="191" t="s">
        <v>519</v>
      </c>
      <c r="C2" s="192"/>
      <c r="D2" s="192"/>
    </row>
    <row r="3" spans="2:11" ht="13.5" customHeight="1" x14ac:dyDescent="0.25">
      <c r="B3" s="193" t="s">
        <v>546</v>
      </c>
      <c r="C3" s="194"/>
      <c r="D3" s="194"/>
    </row>
    <row r="4" spans="2:11" ht="13.5" customHeight="1" x14ac:dyDescent="0.25">
      <c r="B4" s="193" t="s">
        <v>515</v>
      </c>
      <c r="C4" s="194"/>
      <c r="D4" s="194"/>
    </row>
    <row r="5" spans="2:11" ht="13.5" customHeight="1" x14ac:dyDescent="0.25">
      <c r="B5" s="193" t="s">
        <v>516</v>
      </c>
      <c r="C5" s="194"/>
      <c r="D5" s="194"/>
    </row>
    <row r="6" spans="2:11" ht="13.5" customHeight="1" x14ac:dyDescent="0.25">
      <c r="B6" s="193" t="s">
        <v>517</v>
      </c>
      <c r="C6" s="194"/>
      <c r="D6" s="194"/>
    </row>
    <row r="7" spans="2:11" ht="13.5" customHeight="1" x14ac:dyDescent="0.25">
      <c r="B7" s="193" t="s">
        <v>518</v>
      </c>
      <c r="C7" s="194"/>
      <c r="D7" s="194"/>
    </row>
    <row r="8" spans="2:11" ht="13.5" customHeight="1" x14ac:dyDescent="0.25">
      <c r="B8" s="186" t="s">
        <v>547</v>
      </c>
      <c r="C8" s="187"/>
      <c r="D8" s="187"/>
    </row>
    <row r="9" spans="2:11" s="147" customFormat="1" ht="2.25" customHeight="1" x14ac:dyDescent="0.25">
      <c r="B9" s="144" t="s">
        <v>179</v>
      </c>
      <c r="C9" s="145" t="s">
        <v>178</v>
      </c>
      <c r="D9" s="146" t="s">
        <v>520</v>
      </c>
      <c r="E9" s="144"/>
      <c r="F9" s="144"/>
      <c r="G9" s="144"/>
      <c r="H9" s="144"/>
      <c r="I9" s="144"/>
      <c r="J9" s="144"/>
      <c r="K9" s="144"/>
    </row>
    <row r="10" spans="2:11" ht="11.25" customHeight="1" x14ac:dyDescent="0.25">
      <c r="B10" s="148"/>
      <c r="C10" s="149"/>
      <c r="D10" s="173" t="s">
        <v>548</v>
      </c>
    </row>
    <row r="11" spans="2:11" ht="13.5" customHeight="1" x14ac:dyDescent="0.25">
      <c r="B11" s="150"/>
      <c r="C11" s="151" t="s">
        <v>530</v>
      </c>
      <c r="D11" s="152" t="s">
        <v>508</v>
      </c>
    </row>
    <row r="12" spans="2:11" x14ac:dyDescent="0.25">
      <c r="B12" s="150" t="s">
        <v>493</v>
      </c>
      <c r="C12" s="153">
        <v>402.2</v>
      </c>
      <c r="D12" s="154" t="s">
        <v>560</v>
      </c>
    </row>
    <row r="13" spans="2:11" x14ac:dyDescent="0.25">
      <c r="B13" s="155" t="s">
        <v>493</v>
      </c>
      <c r="C13" s="153">
        <v>304.3</v>
      </c>
      <c r="D13" s="154" t="s">
        <v>561</v>
      </c>
    </row>
    <row r="14" spans="2:11" ht="30" x14ac:dyDescent="0.25">
      <c r="B14" s="150" t="s">
        <v>493</v>
      </c>
      <c r="C14" s="153">
        <v>304.2</v>
      </c>
      <c r="D14" s="156" t="s">
        <v>562</v>
      </c>
    </row>
    <row r="15" spans="2:11" ht="30" x14ac:dyDescent="0.25">
      <c r="B15" s="150" t="s">
        <v>493</v>
      </c>
      <c r="C15" s="153">
        <v>304.14999999999998</v>
      </c>
      <c r="D15" s="156" t="s">
        <v>600</v>
      </c>
    </row>
    <row r="16" spans="2:11" x14ac:dyDescent="0.25">
      <c r="B16" s="150" t="s">
        <v>493</v>
      </c>
      <c r="C16" s="153">
        <v>304.18</v>
      </c>
      <c r="D16" s="154" t="s">
        <v>563</v>
      </c>
    </row>
    <row r="17" spans="2:4" x14ac:dyDescent="0.25">
      <c r="B17" s="150" t="s">
        <v>493</v>
      </c>
      <c r="C17" s="153">
        <v>304.13</v>
      </c>
      <c r="D17" s="154" t="s">
        <v>564</v>
      </c>
    </row>
    <row r="18" spans="2:4" x14ac:dyDescent="0.25">
      <c r="B18" s="150" t="s">
        <v>493</v>
      </c>
      <c r="C18" s="153">
        <v>304.14</v>
      </c>
      <c r="D18" s="154" t="s">
        <v>565</v>
      </c>
    </row>
    <row r="19" spans="2:4" x14ac:dyDescent="0.25">
      <c r="B19" s="150" t="s">
        <v>493</v>
      </c>
      <c r="C19" s="153" t="s">
        <v>494</v>
      </c>
      <c r="D19" s="154" t="s">
        <v>566</v>
      </c>
    </row>
    <row r="20" spans="2:4" x14ac:dyDescent="0.25">
      <c r="B20" s="150" t="s">
        <v>493</v>
      </c>
      <c r="C20" s="153" t="s">
        <v>494</v>
      </c>
      <c r="D20" s="154" t="s">
        <v>567</v>
      </c>
    </row>
    <row r="21" spans="2:4" x14ac:dyDescent="0.25">
      <c r="B21" s="150" t="s">
        <v>493</v>
      </c>
      <c r="C21" s="153">
        <v>304.39999999999998</v>
      </c>
      <c r="D21" s="154" t="s">
        <v>568</v>
      </c>
    </row>
    <row r="22" spans="2:4" x14ac:dyDescent="0.25">
      <c r="B22" s="150" t="s">
        <v>493</v>
      </c>
      <c r="C22" s="153">
        <v>304.12</v>
      </c>
      <c r="D22" s="154" t="s">
        <v>569</v>
      </c>
    </row>
    <row r="23" spans="2:4" x14ac:dyDescent="0.25">
      <c r="B23" s="150" t="s">
        <v>493</v>
      </c>
      <c r="C23" s="153">
        <v>304.12</v>
      </c>
      <c r="D23" s="154" t="s">
        <v>570</v>
      </c>
    </row>
    <row r="24" spans="2:4" ht="13.5" customHeight="1" x14ac:dyDescent="0.25">
      <c r="B24" s="150"/>
      <c r="C24" s="153" t="s">
        <v>530</v>
      </c>
      <c r="D24" s="152" t="s">
        <v>509</v>
      </c>
    </row>
    <row r="25" spans="2:4" x14ac:dyDescent="0.25">
      <c r="B25" s="150" t="s">
        <v>493</v>
      </c>
      <c r="C25" s="153">
        <v>304.5</v>
      </c>
      <c r="D25" s="154" t="s">
        <v>571</v>
      </c>
    </row>
    <row r="26" spans="2:4" x14ac:dyDescent="0.25">
      <c r="B26" s="150" t="s">
        <v>493</v>
      </c>
      <c r="C26" s="153">
        <v>304.60000000000002</v>
      </c>
      <c r="D26" s="157" t="s">
        <v>572</v>
      </c>
    </row>
    <row r="27" spans="2:4" x14ac:dyDescent="0.25">
      <c r="B27" s="150" t="s">
        <v>493</v>
      </c>
      <c r="C27" s="153">
        <v>304.7</v>
      </c>
      <c r="D27" s="154" t="s">
        <v>573</v>
      </c>
    </row>
    <row r="28" spans="2:4" x14ac:dyDescent="0.25">
      <c r="B28" s="150" t="s">
        <v>493</v>
      </c>
      <c r="C28" s="153">
        <v>304.7</v>
      </c>
      <c r="D28" s="154" t="s">
        <v>574</v>
      </c>
    </row>
    <row r="29" spans="2:4" x14ac:dyDescent="0.25">
      <c r="B29" s="150" t="s">
        <v>493</v>
      </c>
      <c r="C29" s="153">
        <v>304.7</v>
      </c>
      <c r="D29" s="154" t="s">
        <v>575</v>
      </c>
    </row>
    <row r="30" spans="2:4" x14ac:dyDescent="0.25">
      <c r="B30" s="150" t="s">
        <v>493</v>
      </c>
      <c r="C30" s="153">
        <v>304.11</v>
      </c>
      <c r="D30" s="154" t="s">
        <v>576</v>
      </c>
    </row>
    <row r="31" spans="2:4" x14ac:dyDescent="0.25">
      <c r="B31" s="150" t="s">
        <v>493</v>
      </c>
      <c r="C31" s="153">
        <v>304.7</v>
      </c>
      <c r="D31" s="154" t="s">
        <v>577</v>
      </c>
    </row>
    <row r="32" spans="2:4" x14ac:dyDescent="0.25">
      <c r="B32" s="150" t="s">
        <v>493</v>
      </c>
      <c r="C32" s="153">
        <v>304.7</v>
      </c>
      <c r="D32" s="154" t="s">
        <v>578</v>
      </c>
    </row>
    <row r="33" spans="2:4" x14ac:dyDescent="0.25">
      <c r="B33" s="150" t="s">
        <v>493</v>
      </c>
      <c r="C33" s="153">
        <v>302.2</v>
      </c>
      <c r="D33" s="154" t="s">
        <v>579</v>
      </c>
    </row>
    <row r="34" spans="2:4" ht="13.5" customHeight="1" x14ac:dyDescent="0.25">
      <c r="B34" s="150"/>
      <c r="C34" s="153" t="s">
        <v>530</v>
      </c>
      <c r="D34" s="152" t="s">
        <v>507</v>
      </c>
    </row>
    <row r="35" spans="2:4" x14ac:dyDescent="0.25">
      <c r="B35" s="150" t="s">
        <v>493</v>
      </c>
      <c r="C35" s="153" t="s">
        <v>489</v>
      </c>
      <c r="D35" s="154" t="s">
        <v>580</v>
      </c>
    </row>
    <row r="36" spans="2:4" x14ac:dyDescent="0.25">
      <c r="B36" s="150" t="s">
        <v>493</v>
      </c>
      <c r="C36" s="153">
        <v>604.29999999999995</v>
      </c>
      <c r="D36" s="154" t="s">
        <v>581</v>
      </c>
    </row>
    <row r="37" spans="2:4" x14ac:dyDescent="0.25">
      <c r="B37" s="150" t="s">
        <v>493</v>
      </c>
      <c r="C37" s="153">
        <v>604.29999999999995</v>
      </c>
      <c r="D37" s="154" t="s">
        <v>582</v>
      </c>
    </row>
    <row r="38" spans="2:4" x14ac:dyDescent="0.25">
      <c r="B38" s="150" t="s">
        <v>493</v>
      </c>
      <c r="C38" s="153">
        <v>604.29999999999995</v>
      </c>
      <c r="D38" s="154" t="s">
        <v>531</v>
      </c>
    </row>
    <row r="39" spans="2:4" ht="13.5" customHeight="1" x14ac:dyDescent="0.25">
      <c r="B39" s="150"/>
      <c r="C39" s="153" t="s">
        <v>530</v>
      </c>
      <c r="D39" s="152" t="s">
        <v>525</v>
      </c>
    </row>
    <row r="40" spans="2:4" x14ac:dyDescent="0.25">
      <c r="B40" s="150" t="s">
        <v>493</v>
      </c>
      <c r="C40" s="153">
        <v>302.39999999999998</v>
      </c>
      <c r="D40" s="154" t="s">
        <v>583</v>
      </c>
    </row>
    <row r="41" spans="2:4" x14ac:dyDescent="0.25">
      <c r="B41" s="150" t="s">
        <v>493</v>
      </c>
      <c r="C41" s="153">
        <v>302.39999999999998</v>
      </c>
      <c r="D41" s="154" t="s">
        <v>584</v>
      </c>
    </row>
    <row r="42" spans="2:4" x14ac:dyDescent="0.25">
      <c r="B42" s="150" t="s">
        <v>493</v>
      </c>
      <c r="C42" s="153">
        <v>302.3</v>
      </c>
      <c r="D42" s="154" t="s">
        <v>585</v>
      </c>
    </row>
    <row r="43" spans="2:4" x14ac:dyDescent="0.25">
      <c r="B43" s="150" t="s">
        <v>493</v>
      </c>
      <c r="C43" s="153">
        <v>302.10000000000002</v>
      </c>
      <c r="D43" s="154" t="s">
        <v>586</v>
      </c>
    </row>
    <row r="44" spans="2:4" ht="13.5" customHeight="1" x14ac:dyDescent="0.25">
      <c r="B44" s="150"/>
      <c r="C44" s="153" t="s">
        <v>530</v>
      </c>
      <c r="D44" s="152" t="s">
        <v>522</v>
      </c>
    </row>
    <row r="45" spans="2:4" x14ac:dyDescent="0.25">
      <c r="B45" s="150" t="s">
        <v>493</v>
      </c>
      <c r="C45" s="153">
        <v>303.10000000000002</v>
      </c>
      <c r="D45" s="154" t="s">
        <v>503</v>
      </c>
    </row>
    <row r="46" spans="2:4" x14ac:dyDescent="0.25">
      <c r="B46" s="150" t="s">
        <v>493</v>
      </c>
      <c r="C46" s="153">
        <v>303.2</v>
      </c>
      <c r="D46" s="154" t="s">
        <v>532</v>
      </c>
    </row>
    <row r="47" spans="2:4" x14ac:dyDescent="0.25">
      <c r="B47" s="150" t="s">
        <v>493</v>
      </c>
      <c r="C47" s="153">
        <v>302.7</v>
      </c>
      <c r="D47" s="154" t="s">
        <v>521</v>
      </c>
    </row>
    <row r="48" spans="2:4" x14ac:dyDescent="0.25">
      <c r="B48" s="150" t="s">
        <v>493</v>
      </c>
      <c r="C48" s="153">
        <v>604.29999999999995</v>
      </c>
      <c r="D48" s="154" t="s">
        <v>533</v>
      </c>
    </row>
    <row r="49" spans="2:4" x14ac:dyDescent="0.25">
      <c r="B49" s="150" t="s">
        <v>493</v>
      </c>
      <c r="C49" s="153">
        <v>302.8</v>
      </c>
      <c r="D49" s="154" t="s">
        <v>511</v>
      </c>
    </row>
    <row r="50" spans="2:4" x14ac:dyDescent="0.25">
      <c r="B50" s="148" t="s">
        <v>527</v>
      </c>
      <c r="C50" s="149" t="s">
        <v>478</v>
      </c>
      <c r="D50" s="166"/>
    </row>
    <row r="51" spans="2:4" x14ac:dyDescent="0.25">
      <c r="B51" s="150"/>
      <c r="C51" s="153"/>
      <c r="D51" s="174" t="s">
        <v>549</v>
      </c>
    </row>
    <row r="52" spans="2:4" x14ac:dyDescent="0.25">
      <c r="B52" s="150" t="s">
        <v>493</v>
      </c>
      <c r="C52" s="153">
        <v>705</v>
      </c>
      <c r="D52" s="154" t="s">
        <v>587</v>
      </c>
    </row>
    <row r="53" spans="2:4" x14ac:dyDescent="0.25">
      <c r="B53" s="155" t="s">
        <v>493</v>
      </c>
      <c r="C53" s="153">
        <v>704.2</v>
      </c>
      <c r="D53" s="154" t="s">
        <v>588</v>
      </c>
    </row>
    <row r="54" spans="2:4" x14ac:dyDescent="0.25">
      <c r="B54" s="150" t="s">
        <v>493</v>
      </c>
      <c r="C54" s="153">
        <v>704.2</v>
      </c>
      <c r="D54" s="154" t="s">
        <v>589</v>
      </c>
    </row>
    <row r="55" spans="2:4" ht="45" x14ac:dyDescent="0.25">
      <c r="B55" s="150" t="s">
        <v>493</v>
      </c>
      <c r="C55" s="153">
        <v>704.2</v>
      </c>
      <c r="D55" s="156" t="s">
        <v>554</v>
      </c>
    </row>
    <row r="56" spans="2:4" x14ac:dyDescent="0.25">
      <c r="B56" s="150" t="s">
        <v>493</v>
      </c>
      <c r="C56" s="153">
        <v>307.10000000000002</v>
      </c>
      <c r="D56" s="154" t="s">
        <v>590</v>
      </c>
    </row>
    <row r="57" spans="2:4" x14ac:dyDescent="0.25">
      <c r="B57" s="150" t="s">
        <v>493</v>
      </c>
      <c r="C57" s="153">
        <v>602.1</v>
      </c>
      <c r="D57" s="154" t="s">
        <v>523</v>
      </c>
    </row>
    <row r="58" spans="2:4" x14ac:dyDescent="0.25">
      <c r="B58" s="150"/>
      <c r="C58" s="153" t="s">
        <v>530</v>
      </c>
      <c r="D58" s="158" t="s">
        <v>504</v>
      </c>
    </row>
    <row r="59" spans="2:4" x14ac:dyDescent="0.25">
      <c r="B59" s="150" t="s">
        <v>493</v>
      </c>
      <c r="C59" s="153">
        <v>402.2</v>
      </c>
      <c r="D59" s="154" t="s">
        <v>601</v>
      </c>
    </row>
    <row r="60" spans="2:4" x14ac:dyDescent="0.25">
      <c r="B60" s="150" t="s">
        <v>493</v>
      </c>
      <c r="C60" s="153">
        <v>402.2</v>
      </c>
      <c r="D60" s="154" t="s">
        <v>558</v>
      </c>
    </row>
    <row r="61" spans="2:4" ht="30" x14ac:dyDescent="0.25">
      <c r="B61" s="150" t="s">
        <v>493</v>
      </c>
      <c r="C61" s="153">
        <v>403.1</v>
      </c>
      <c r="D61" s="156" t="s">
        <v>559</v>
      </c>
    </row>
    <row r="62" spans="2:4" x14ac:dyDescent="0.25">
      <c r="B62" s="150" t="s">
        <v>493</v>
      </c>
      <c r="C62" s="153">
        <v>604.29999999999995</v>
      </c>
      <c r="D62" s="154" t="s">
        <v>534</v>
      </c>
    </row>
    <row r="63" spans="2:4" ht="21" customHeight="1" x14ac:dyDescent="0.25">
      <c r="B63" s="150" t="s">
        <v>493</v>
      </c>
      <c r="C63" s="153">
        <v>604.29999999999995</v>
      </c>
      <c r="D63" s="156" t="s">
        <v>535</v>
      </c>
    </row>
    <row r="64" spans="2:4" x14ac:dyDescent="0.25">
      <c r="B64" s="150"/>
      <c r="C64" s="153" t="s">
        <v>530</v>
      </c>
      <c r="D64" s="159" t="s">
        <v>505</v>
      </c>
    </row>
    <row r="65" spans="2:4" x14ac:dyDescent="0.25">
      <c r="B65" s="150" t="s">
        <v>493</v>
      </c>
      <c r="C65" s="153">
        <v>504.1</v>
      </c>
      <c r="D65" s="154" t="s">
        <v>591</v>
      </c>
    </row>
    <row r="66" spans="2:4" x14ac:dyDescent="0.25">
      <c r="B66" s="150"/>
      <c r="C66" s="153"/>
      <c r="D66" s="152" t="s">
        <v>506</v>
      </c>
    </row>
    <row r="67" spans="2:4" ht="16.5" customHeight="1" x14ac:dyDescent="0.25">
      <c r="B67" s="150" t="s">
        <v>493</v>
      </c>
      <c r="C67" s="153">
        <v>308.10000000000002</v>
      </c>
      <c r="D67" s="156" t="s">
        <v>526</v>
      </c>
    </row>
    <row r="68" spans="2:4" x14ac:dyDescent="0.25">
      <c r="B68" s="150" t="s">
        <v>493</v>
      </c>
      <c r="C68" s="153">
        <v>309.10000000000002</v>
      </c>
      <c r="D68" s="154" t="s">
        <v>592</v>
      </c>
    </row>
    <row r="69" spans="2:4" x14ac:dyDescent="0.25">
      <c r="B69" s="150"/>
      <c r="C69" s="153" t="s">
        <v>530</v>
      </c>
      <c r="D69" s="159" t="s">
        <v>473</v>
      </c>
    </row>
    <row r="70" spans="2:4" ht="30" x14ac:dyDescent="0.25">
      <c r="B70" s="150" t="s">
        <v>493</v>
      </c>
      <c r="C70" s="153" t="s">
        <v>489</v>
      </c>
      <c r="D70" s="181" t="s">
        <v>617</v>
      </c>
    </row>
    <row r="71" spans="2:4" x14ac:dyDescent="0.25">
      <c r="B71" s="150" t="s">
        <v>493</v>
      </c>
      <c r="C71" s="153" t="s">
        <v>489</v>
      </c>
      <c r="D71" s="157" t="s">
        <v>550</v>
      </c>
    </row>
    <row r="72" spans="2:4" x14ac:dyDescent="0.25">
      <c r="B72" s="150" t="s">
        <v>493</v>
      </c>
      <c r="C72" s="153">
        <v>603.1</v>
      </c>
      <c r="D72" s="154" t="s">
        <v>593</v>
      </c>
    </row>
    <row r="73" spans="2:4" x14ac:dyDescent="0.25">
      <c r="B73" s="150" t="s">
        <v>493</v>
      </c>
      <c r="C73" s="153">
        <v>504.1</v>
      </c>
      <c r="D73" s="154" t="s">
        <v>536</v>
      </c>
    </row>
    <row r="74" spans="2:4" x14ac:dyDescent="0.25">
      <c r="B74" s="150" t="s">
        <v>493</v>
      </c>
      <c r="C74" s="153">
        <v>504.1</v>
      </c>
      <c r="D74" s="157" t="s">
        <v>616</v>
      </c>
    </row>
    <row r="75" spans="2:4" x14ac:dyDescent="0.25">
      <c r="B75" s="150"/>
      <c r="C75" s="153" t="s">
        <v>530</v>
      </c>
      <c r="D75" s="159" t="s">
        <v>474</v>
      </c>
    </row>
    <row r="76" spans="2:4" x14ac:dyDescent="0.25">
      <c r="B76" s="150" t="s">
        <v>493</v>
      </c>
      <c r="C76" s="153" t="s">
        <v>489</v>
      </c>
      <c r="D76" s="154" t="s">
        <v>537</v>
      </c>
    </row>
    <row r="77" spans="2:4" x14ac:dyDescent="0.25">
      <c r="B77" s="150" t="s">
        <v>493</v>
      </c>
      <c r="C77" s="153" t="s">
        <v>489</v>
      </c>
      <c r="D77" s="154" t="s">
        <v>553</v>
      </c>
    </row>
    <row r="78" spans="2:4" x14ac:dyDescent="0.25">
      <c r="B78" s="150" t="s">
        <v>493</v>
      </c>
      <c r="C78" s="153">
        <v>403.2</v>
      </c>
      <c r="D78" s="154" t="s">
        <v>538</v>
      </c>
    </row>
    <row r="79" spans="2:4" x14ac:dyDescent="0.25">
      <c r="B79" s="150" t="s">
        <v>493</v>
      </c>
      <c r="C79" s="153">
        <v>504.1</v>
      </c>
      <c r="D79" s="154" t="s">
        <v>524</v>
      </c>
    </row>
    <row r="80" spans="2:4" x14ac:dyDescent="0.25">
      <c r="B80" s="150"/>
      <c r="C80" s="153" t="s">
        <v>530</v>
      </c>
      <c r="D80" s="159" t="s">
        <v>475</v>
      </c>
    </row>
    <row r="81" spans="2:4" ht="15.75" customHeight="1" x14ac:dyDescent="0.25">
      <c r="B81" s="150" t="s">
        <v>493</v>
      </c>
      <c r="C81" s="153">
        <v>304.3</v>
      </c>
      <c r="D81" s="156" t="s">
        <v>594</v>
      </c>
    </row>
    <row r="82" spans="2:4" x14ac:dyDescent="0.25">
      <c r="B82" s="150" t="s">
        <v>493</v>
      </c>
      <c r="C82" s="153">
        <v>605.1</v>
      </c>
      <c r="D82" s="154" t="s">
        <v>539</v>
      </c>
    </row>
    <row r="83" spans="2:4" x14ac:dyDescent="0.25">
      <c r="B83" s="150" t="s">
        <v>493</v>
      </c>
      <c r="C83" s="153">
        <v>505.4</v>
      </c>
      <c r="D83" s="154" t="s">
        <v>595</v>
      </c>
    </row>
    <row r="84" spans="2:4" x14ac:dyDescent="0.25">
      <c r="B84" s="150" t="s">
        <v>493</v>
      </c>
      <c r="C84" s="153"/>
      <c r="D84" s="154" t="s">
        <v>605</v>
      </c>
    </row>
    <row r="85" spans="2:4" x14ac:dyDescent="0.25">
      <c r="B85" s="150" t="s">
        <v>493</v>
      </c>
      <c r="C85" s="153">
        <v>403.5</v>
      </c>
      <c r="D85" s="156" t="s">
        <v>596</v>
      </c>
    </row>
    <row r="86" spans="2:4" x14ac:dyDescent="0.25">
      <c r="B86" s="150" t="s">
        <v>493</v>
      </c>
      <c r="C86" s="153">
        <v>504.1</v>
      </c>
      <c r="D86" s="154" t="s">
        <v>597</v>
      </c>
    </row>
    <row r="87" spans="2:4" x14ac:dyDescent="0.25">
      <c r="B87" s="150" t="s">
        <v>493</v>
      </c>
      <c r="C87" s="153">
        <v>504.1</v>
      </c>
      <c r="D87" s="154" t="s">
        <v>540</v>
      </c>
    </row>
    <row r="88" spans="2:4" x14ac:dyDescent="0.25">
      <c r="B88" s="150" t="s">
        <v>493</v>
      </c>
      <c r="C88" s="153">
        <v>504.3</v>
      </c>
      <c r="D88" s="154" t="s">
        <v>598</v>
      </c>
    </row>
    <row r="89" spans="2:4" ht="30" x14ac:dyDescent="0.25">
      <c r="B89" s="150" t="s">
        <v>493</v>
      </c>
      <c r="C89" s="153" t="s">
        <v>489</v>
      </c>
      <c r="D89" s="156" t="s">
        <v>599</v>
      </c>
    </row>
    <row r="90" spans="2:4" x14ac:dyDescent="0.25">
      <c r="B90" s="150" t="s">
        <v>493</v>
      </c>
      <c r="C90" s="153">
        <v>604.20000000000005</v>
      </c>
      <c r="D90" s="154" t="s">
        <v>618</v>
      </c>
    </row>
    <row r="91" spans="2:4" x14ac:dyDescent="0.25">
      <c r="B91" s="150" t="s">
        <v>493</v>
      </c>
      <c r="C91" s="153">
        <v>605.1</v>
      </c>
      <c r="D91" s="154" t="s">
        <v>541</v>
      </c>
    </row>
    <row r="92" spans="2:4" x14ac:dyDescent="0.25">
      <c r="B92" s="150" t="s">
        <v>493</v>
      </c>
      <c r="C92" s="153">
        <v>703.1</v>
      </c>
      <c r="D92" s="154" t="s">
        <v>620</v>
      </c>
    </row>
    <row r="93" spans="2:4" x14ac:dyDescent="0.25">
      <c r="B93" s="148" t="s">
        <v>528</v>
      </c>
      <c r="C93" s="149" t="s">
        <v>478</v>
      </c>
      <c r="D93" s="166"/>
    </row>
    <row r="94" spans="2:4" x14ac:dyDescent="0.25">
      <c r="B94" s="148" t="s">
        <v>493</v>
      </c>
      <c r="C94" s="149"/>
      <c r="D94" s="166"/>
    </row>
    <row r="95" spans="2:4" x14ac:dyDescent="0.25">
      <c r="B95" s="148" t="s">
        <v>493</v>
      </c>
      <c r="C95" s="149"/>
      <c r="D95" s="166"/>
    </row>
    <row r="96" spans="2:4" x14ac:dyDescent="0.25">
      <c r="B96" s="148" t="s">
        <v>493</v>
      </c>
      <c r="C96" s="149"/>
      <c r="D96" s="166"/>
    </row>
    <row r="97" spans="2:4" x14ac:dyDescent="0.25">
      <c r="B97" s="179" t="s">
        <v>493</v>
      </c>
      <c r="C97" s="172"/>
      <c r="D97" s="171" t="s">
        <v>606</v>
      </c>
    </row>
    <row r="98" spans="2:4" x14ac:dyDescent="0.25">
      <c r="B98" s="177" t="s">
        <v>493</v>
      </c>
      <c r="C98" s="178"/>
      <c r="D98" s="165" t="s">
        <v>556</v>
      </c>
    </row>
    <row r="99" spans="2:4" x14ac:dyDescent="0.25">
      <c r="B99" s="177"/>
      <c r="C99" s="178"/>
      <c r="D99" s="165" t="s">
        <v>557</v>
      </c>
    </row>
    <row r="100" spans="2:4" x14ac:dyDescent="0.25">
      <c r="B100" s="177"/>
      <c r="C100" s="178"/>
      <c r="D100" s="165"/>
    </row>
    <row r="101" spans="2:4" ht="75" x14ac:dyDescent="0.25">
      <c r="B101" s="160" t="s">
        <v>493</v>
      </c>
      <c r="C101" s="153"/>
      <c r="D101" s="161" t="s">
        <v>542</v>
      </c>
    </row>
    <row r="102" spans="2:4" x14ac:dyDescent="0.25">
      <c r="B102" s="150"/>
      <c r="C102" s="153"/>
      <c r="D102" s="154"/>
    </row>
    <row r="103" spans="2:4" ht="60" x14ac:dyDescent="0.25">
      <c r="B103" s="160" t="s">
        <v>493</v>
      </c>
      <c r="C103" s="153"/>
      <c r="D103" s="161" t="s">
        <v>543</v>
      </c>
    </row>
    <row r="104" spans="2:4" x14ac:dyDescent="0.25">
      <c r="B104" s="150"/>
      <c r="C104" s="153"/>
      <c r="D104" s="154"/>
    </row>
    <row r="105" spans="2:4" x14ac:dyDescent="0.25">
      <c r="B105" s="150"/>
      <c r="C105" s="153"/>
      <c r="D105" s="162" t="s">
        <v>495</v>
      </c>
    </row>
    <row r="106" spans="2:4" x14ac:dyDescent="0.25">
      <c r="B106" s="150" t="s">
        <v>493</v>
      </c>
      <c r="C106" s="153">
        <v>603.1</v>
      </c>
      <c r="D106" s="154" t="s">
        <v>477</v>
      </c>
    </row>
    <row r="107" spans="2:4" x14ac:dyDescent="0.25">
      <c r="B107" s="150" t="s">
        <v>493</v>
      </c>
      <c r="C107" s="153"/>
      <c r="D107" s="154" t="s">
        <v>619</v>
      </c>
    </row>
    <row r="108" spans="2:4" x14ac:dyDescent="0.25">
      <c r="B108" s="150"/>
      <c r="C108" s="153"/>
      <c r="D108" s="154"/>
    </row>
    <row r="109" spans="2:4" x14ac:dyDescent="0.25">
      <c r="B109" s="150"/>
      <c r="C109" s="153"/>
      <c r="D109" s="162" t="s">
        <v>497</v>
      </c>
    </row>
    <row r="110" spans="2:4" ht="21" x14ac:dyDescent="0.25">
      <c r="B110" s="163" t="s">
        <v>252</v>
      </c>
      <c r="C110" s="153"/>
      <c r="D110" s="154" t="s">
        <v>513</v>
      </c>
    </row>
    <row r="111" spans="2:4" ht="18.75" x14ac:dyDescent="0.25">
      <c r="B111" s="164" t="s">
        <v>223</v>
      </c>
      <c r="C111" s="153"/>
      <c r="D111" s="154" t="s">
        <v>514</v>
      </c>
    </row>
    <row r="112" spans="2:4" ht="18.75" x14ac:dyDescent="0.25">
      <c r="B112" s="164" t="s">
        <v>493</v>
      </c>
      <c r="C112" s="153"/>
      <c r="D112" s="154" t="s">
        <v>603</v>
      </c>
    </row>
    <row r="113" spans="2:4" x14ac:dyDescent="0.25">
      <c r="B113" s="150" t="s">
        <v>493</v>
      </c>
      <c r="C113" s="153" t="s">
        <v>500</v>
      </c>
      <c r="D113" s="154" t="s">
        <v>498</v>
      </c>
    </row>
    <row r="114" spans="2:4" x14ac:dyDescent="0.25">
      <c r="B114" s="150" t="s">
        <v>493</v>
      </c>
      <c r="C114" s="153" t="s">
        <v>499</v>
      </c>
      <c r="D114" s="154" t="s">
        <v>544</v>
      </c>
    </row>
    <row r="115" spans="2:4" x14ac:dyDescent="0.25">
      <c r="B115" s="150" t="s">
        <v>493</v>
      </c>
      <c r="C115" s="153"/>
      <c r="D115" s="154" t="s">
        <v>502</v>
      </c>
    </row>
    <row r="116" spans="2:4" x14ac:dyDescent="0.25">
      <c r="B116" s="150" t="s">
        <v>493</v>
      </c>
      <c r="C116" s="153"/>
      <c r="D116" s="154" t="s">
        <v>621</v>
      </c>
    </row>
    <row r="117" spans="2:4" x14ac:dyDescent="0.25">
      <c r="B117" s="155" t="s">
        <v>493</v>
      </c>
      <c r="C117" s="153"/>
      <c r="D117" s="154" t="s">
        <v>510</v>
      </c>
    </row>
    <row r="118" spans="2:4" x14ac:dyDescent="0.25">
      <c r="B118" s="150" t="s">
        <v>493</v>
      </c>
      <c r="C118" s="153"/>
      <c r="D118" s="154" t="s">
        <v>622</v>
      </c>
    </row>
    <row r="119" spans="2:4" x14ac:dyDescent="0.25">
      <c r="B119" s="150" t="s">
        <v>493</v>
      </c>
      <c r="C119" s="153"/>
      <c r="D119" s="154" t="s">
        <v>545</v>
      </c>
    </row>
    <row r="120" spans="2:4" x14ac:dyDescent="0.25">
      <c r="B120" s="150" t="s">
        <v>493</v>
      </c>
      <c r="C120" s="153">
        <v>302.3</v>
      </c>
      <c r="D120" s="154" t="s">
        <v>512</v>
      </c>
    </row>
    <row r="121" spans="2:4" x14ac:dyDescent="0.25">
      <c r="B121" s="150" t="s">
        <v>493</v>
      </c>
      <c r="C121" s="153"/>
      <c r="D121" s="165" t="s">
        <v>501</v>
      </c>
    </row>
    <row r="122" spans="2:4" x14ac:dyDescent="0.25">
      <c r="B122" s="182" t="s">
        <v>493</v>
      </c>
      <c r="C122" s="183"/>
      <c r="D122" s="184" t="s">
        <v>606</v>
      </c>
    </row>
    <row r="123" spans="2:4" x14ac:dyDescent="0.25">
      <c r="B123" s="188" t="s">
        <v>529</v>
      </c>
      <c r="C123" s="189"/>
      <c r="D123" s="86"/>
    </row>
    <row r="124" spans="2:4" x14ac:dyDescent="0.25">
      <c r="B124" s="190"/>
      <c r="C124" s="190"/>
      <c r="D124" s="86"/>
    </row>
    <row r="125" spans="2:4" x14ac:dyDescent="0.25">
      <c r="B125" s="176" t="s">
        <v>493</v>
      </c>
      <c r="C125" s="99"/>
      <c r="D125" s="86"/>
    </row>
    <row r="126" spans="2:4" x14ac:dyDescent="0.25">
      <c r="B126" s="167" t="s">
        <v>493</v>
      </c>
      <c r="C126" s="99"/>
      <c r="D126" s="86"/>
    </row>
    <row r="127" spans="2:4" x14ac:dyDescent="0.25">
      <c r="B127" s="168" t="s">
        <v>493</v>
      </c>
      <c r="C127" s="169"/>
      <c r="D127" s="170"/>
    </row>
    <row r="128" spans="2:4" x14ac:dyDescent="0.25">
      <c r="B128" s="168" t="s">
        <v>493</v>
      </c>
      <c r="C128" s="169"/>
      <c r="D128" s="170"/>
    </row>
    <row r="129" spans="2:4" x14ac:dyDescent="0.25">
      <c r="B129" s="168" t="s">
        <v>493</v>
      </c>
      <c r="C129" s="169"/>
      <c r="D129" s="170"/>
    </row>
    <row r="130" spans="2:4" x14ac:dyDescent="0.25">
      <c r="B130" s="168" t="s">
        <v>493</v>
      </c>
      <c r="C130" s="169"/>
      <c r="D130" s="170"/>
    </row>
    <row r="131" spans="2:4" x14ac:dyDescent="0.25">
      <c r="B131" s="168" t="s">
        <v>493</v>
      </c>
      <c r="C131" s="169"/>
      <c r="D131" s="170"/>
    </row>
    <row r="132" spans="2:4" x14ac:dyDescent="0.25">
      <c r="B132" s="175" t="s">
        <v>493</v>
      </c>
      <c r="C132" s="169"/>
      <c r="D132" s="170" t="s">
        <v>551</v>
      </c>
    </row>
    <row r="133" spans="2:4" x14ac:dyDescent="0.25">
      <c r="B133" s="175" t="s">
        <v>493</v>
      </c>
      <c r="C133" s="169"/>
      <c r="D133" s="170" t="s">
        <v>555</v>
      </c>
    </row>
    <row r="134" spans="2:4" x14ac:dyDescent="0.25">
      <c r="B134" s="175" t="s">
        <v>493</v>
      </c>
      <c r="C134" s="169"/>
      <c r="D134" s="170" t="s">
        <v>552</v>
      </c>
    </row>
  </sheetData>
  <mergeCells count="8">
    <mergeCell ref="B8:D8"/>
    <mergeCell ref="B123:C124"/>
    <mergeCell ref="B2:D2"/>
    <mergeCell ref="B3:D3"/>
    <mergeCell ref="B4:D4"/>
    <mergeCell ref="B5:D5"/>
    <mergeCell ref="B6:D6"/>
    <mergeCell ref="B7:D7"/>
  </mergeCells>
  <pageMargins left="0.25" right="0.25" top="0.5" bottom="0.5" header="0.3" footer="0.3"/>
  <pageSetup orientation="portrait" r:id="rId1"/>
  <headerFooter>
    <oddFooter>&amp;CPage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4"/>
  <sheetViews>
    <sheetView workbookViewId="0">
      <pane ySplit="11" topLeftCell="A135" activePane="bottomLeft" state="frozen"/>
      <selection pane="bottomLeft" activeCell="B155" sqref="B155"/>
    </sheetView>
  </sheetViews>
  <sheetFormatPr defaultRowHeight="15" x14ac:dyDescent="0.25"/>
  <cols>
    <col min="1" max="1" width="13.42578125" customWidth="1"/>
    <col min="2" max="2" width="15.28515625" style="25" customWidth="1"/>
    <col min="3" max="3" width="16.42578125" customWidth="1"/>
    <col min="4" max="4" width="28.85546875" style="36" customWidth="1"/>
    <col min="5" max="5" width="10.28515625" customWidth="1"/>
    <col min="6" max="6" width="10.28515625" style="114" customWidth="1"/>
    <col min="7" max="7" width="12.140625" style="114" customWidth="1"/>
    <col min="8" max="8" width="19.140625" customWidth="1"/>
    <col min="9" max="9" width="19.140625" style="33" customWidth="1"/>
    <col min="10" max="10" width="12" customWidth="1"/>
    <col min="11" max="11" width="13.140625" customWidth="1"/>
    <col min="12" max="12" width="13.42578125" customWidth="1"/>
    <col min="13" max="13" width="15.7109375" customWidth="1"/>
  </cols>
  <sheetData>
    <row r="1" spans="1:13" ht="18.75" x14ac:dyDescent="0.25">
      <c r="A1" s="32" t="s">
        <v>174</v>
      </c>
    </row>
    <row r="2" spans="1:13" ht="45" x14ac:dyDescent="0.25">
      <c r="A2" s="21" t="s">
        <v>1</v>
      </c>
    </row>
    <row r="11" spans="1:13" s="23" customFormat="1" x14ac:dyDescent="0.25">
      <c r="A11" s="23" t="s">
        <v>2</v>
      </c>
      <c r="B11" s="26" t="s">
        <v>3</v>
      </c>
      <c r="C11" s="23" t="s">
        <v>4</v>
      </c>
      <c r="D11" s="38" t="s">
        <v>5</v>
      </c>
      <c r="E11" s="23" t="s">
        <v>6</v>
      </c>
      <c r="F11" s="115" t="s">
        <v>175</v>
      </c>
      <c r="G11" s="115" t="s">
        <v>176</v>
      </c>
      <c r="H11" s="23" t="s">
        <v>177</v>
      </c>
      <c r="I11" s="34" t="s">
        <v>7</v>
      </c>
      <c r="J11" s="23" t="s">
        <v>8</v>
      </c>
      <c r="K11" s="23" t="s">
        <v>9</v>
      </c>
      <c r="L11" s="23" t="s">
        <v>10</v>
      </c>
      <c r="M11" s="23" t="s">
        <v>11</v>
      </c>
    </row>
    <row r="12" spans="1:13" x14ac:dyDescent="0.25">
      <c r="A12" s="2" t="s">
        <v>13</v>
      </c>
      <c r="B12" s="20" t="s">
        <v>14</v>
      </c>
      <c r="C12" s="2" t="s">
        <v>15</v>
      </c>
      <c r="D12" s="2" t="s">
        <v>16</v>
      </c>
      <c r="E12" s="2" t="s">
        <v>17</v>
      </c>
      <c r="F12" s="116" t="s">
        <v>178</v>
      </c>
      <c r="G12" s="116" t="s">
        <v>179</v>
      </c>
      <c r="H12" s="3" t="s">
        <v>23</v>
      </c>
      <c r="I12" s="35" t="s">
        <v>18</v>
      </c>
      <c r="J12" s="2" t="s">
        <v>19</v>
      </c>
      <c r="K12" s="2" t="s">
        <v>20</v>
      </c>
      <c r="L12" s="2" t="s">
        <v>21</v>
      </c>
      <c r="M12" s="2" t="s">
        <v>22</v>
      </c>
    </row>
    <row r="13" spans="1:13" x14ac:dyDescent="0.25">
      <c r="A13" s="42">
        <v>17010541</v>
      </c>
      <c r="B13" s="43">
        <v>42767</v>
      </c>
      <c r="C13" s="42" t="s">
        <v>24</v>
      </c>
      <c r="D13" s="55" t="s">
        <v>180</v>
      </c>
      <c r="E13" s="42" t="s">
        <v>26</v>
      </c>
      <c r="F13" s="112"/>
      <c r="G13" s="112"/>
      <c r="H13" s="46"/>
      <c r="I13" s="45">
        <f ca="1">IF(tblData411[[#This Row],[Date]]&lt;1, "",IF(tblData411[[#This Row],[Date]]&gt;TODAY(),0,(tblData411[[#This Row],[Date]]-TODAY())*-1))</f>
        <v>497</v>
      </c>
      <c r="J13" s="42"/>
      <c r="K13" s="42"/>
      <c r="L13" s="42"/>
      <c r="M13" s="42"/>
    </row>
    <row r="14" spans="1:13" x14ac:dyDescent="0.25">
      <c r="A14" s="42">
        <v>17010641</v>
      </c>
      <c r="B14" s="43">
        <v>42767</v>
      </c>
      <c r="C14" s="42" t="s">
        <v>24</v>
      </c>
      <c r="D14" s="55" t="s">
        <v>181</v>
      </c>
      <c r="E14" s="42"/>
      <c r="F14" s="112"/>
      <c r="G14" s="112"/>
      <c r="H14" s="46"/>
      <c r="I14" s="45">
        <f ca="1">IF(tblData411[[#This Row],[Date]]&lt;1, "",IF(tblData411[[#This Row],[Date]]&gt;TODAY(),0,(tblData411[[#This Row],[Date]]-TODAY())*-1))</f>
        <v>497</v>
      </c>
      <c r="J14" s="42"/>
      <c r="K14" s="42"/>
      <c r="L14" s="42"/>
      <c r="M14" s="42"/>
    </row>
    <row r="15" spans="1:13" x14ac:dyDescent="0.25">
      <c r="A15" s="42">
        <v>17010224</v>
      </c>
      <c r="B15" s="43">
        <v>42767</v>
      </c>
      <c r="C15" s="42" t="s">
        <v>28</v>
      </c>
      <c r="D15" s="55" t="s">
        <v>182</v>
      </c>
      <c r="E15" s="42"/>
      <c r="F15" s="112"/>
      <c r="G15" s="112"/>
      <c r="H15" s="46"/>
      <c r="I15" s="45">
        <f ca="1">IF(tblData411[[#This Row],[Date]]&lt;1, "",IF(tblData411[[#This Row],[Date]]&gt;TODAY(),0,(tblData411[[#This Row],[Date]]-TODAY())*-1))</f>
        <v>497</v>
      </c>
      <c r="J15" s="42"/>
      <c r="K15" s="42"/>
      <c r="L15" s="42"/>
      <c r="M15" s="42"/>
    </row>
    <row r="16" spans="1:13" x14ac:dyDescent="0.25">
      <c r="A16" s="42">
        <v>0</v>
      </c>
      <c r="B16" s="43">
        <v>42767</v>
      </c>
      <c r="C16" s="42" t="s">
        <v>31</v>
      </c>
      <c r="D16" s="42" t="s">
        <v>183</v>
      </c>
      <c r="E16" s="42"/>
      <c r="F16" s="112"/>
      <c r="G16" s="112"/>
      <c r="H16" s="46"/>
      <c r="I16" s="45">
        <f ca="1">IF(tblData411[[#This Row],[Date]]&lt;1, "",IF(tblData411[[#This Row],[Date]]&gt;TODAY(),0,(tblData411[[#This Row],[Date]]-TODAY())*-1))</f>
        <v>497</v>
      </c>
      <c r="J16" s="42"/>
      <c r="K16" s="42"/>
      <c r="L16" s="42"/>
      <c r="M16" s="42"/>
    </row>
    <row r="17" spans="1:13" x14ac:dyDescent="0.25">
      <c r="A17" s="42">
        <v>0</v>
      </c>
      <c r="B17" s="43">
        <v>42767</v>
      </c>
      <c r="C17" s="42" t="s">
        <v>31</v>
      </c>
      <c r="D17" s="47" t="s">
        <v>184</v>
      </c>
      <c r="E17" s="42"/>
      <c r="F17" s="112"/>
      <c r="G17" s="112"/>
      <c r="H17" s="46"/>
      <c r="I17" s="45">
        <f ca="1">IF(tblData411[[#This Row],[Date]]&lt;1, "",IF(tblData411[[#This Row],[Date]]&gt;TODAY(),0,(tblData411[[#This Row],[Date]]-TODAY())*-1))</f>
        <v>497</v>
      </c>
      <c r="J17" s="42"/>
      <c r="K17" s="42"/>
      <c r="L17" s="42"/>
      <c r="M17" s="42"/>
    </row>
    <row r="18" spans="1:13" x14ac:dyDescent="0.25">
      <c r="A18" s="42">
        <v>0</v>
      </c>
      <c r="B18" s="43">
        <v>42767</v>
      </c>
      <c r="C18" s="42" t="s">
        <v>31</v>
      </c>
      <c r="D18" s="47" t="s">
        <v>185</v>
      </c>
      <c r="E18" s="42"/>
      <c r="F18" s="112"/>
      <c r="G18" s="112"/>
      <c r="H18" s="46"/>
      <c r="I18" s="45">
        <f ca="1">IF(tblData411[[#This Row],[Date]]&lt;1, "",IF(tblData411[[#This Row],[Date]]&gt;TODAY(),0,(tblData411[[#This Row],[Date]]-TODAY())*-1))</f>
        <v>497</v>
      </c>
      <c r="J18" s="42"/>
      <c r="K18" s="42"/>
      <c r="L18" s="42"/>
      <c r="M18" s="42"/>
    </row>
    <row r="19" spans="1:13" x14ac:dyDescent="0.25">
      <c r="A19" s="42">
        <v>0</v>
      </c>
      <c r="B19" s="43">
        <v>42768</v>
      </c>
      <c r="C19" s="42" t="s">
        <v>31</v>
      </c>
      <c r="D19" s="47" t="s">
        <v>186</v>
      </c>
      <c r="E19" s="42"/>
      <c r="F19" s="112"/>
      <c r="G19" s="112"/>
      <c r="H19" s="46"/>
      <c r="I19" s="45">
        <f ca="1">IF(tblData411[[#This Row],[Date]]&lt;1, "",IF(tblData411[[#This Row],[Date]]&gt;TODAY(),0,(tblData411[[#This Row],[Date]]-TODAY())*-1))</f>
        <v>496</v>
      </c>
      <c r="J19" s="42"/>
      <c r="K19" s="42"/>
      <c r="L19" s="42"/>
      <c r="M19" s="42"/>
    </row>
    <row r="20" spans="1:13" x14ac:dyDescent="0.25">
      <c r="A20" s="42">
        <v>0</v>
      </c>
      <c r="B20" s="43">
        <v>42768</v>
      </c>
      <c r="C20" s="42" t="s">
        <v>31</v>
      </c>
      <c r="D20" s="47" t="s">
        <v>187</v>
      </c>
      <c r="E20" s="42"/>
      <c r="F20" s="112"/>
      <c r="G20" s="112"/>
      <c r="H20" s="46"/>
      <c r="I20" s="45">
        <f ca="1">IF(tblData411[[#This Row],[Date]]&lt;1, "",IF(tblData411[[#This Row],[Date]]&gt;TODAY(),0,(tblData411[[#This Row],[Date]]-TODAY())*-1))</f>
        <v>496</v>
      </c>
      <c r="J20" s="42"/>
      <c r="K20" s="42"/>
      <c r="L20" s="42"/>
      <c r="M20" s="42"/>
    </row>
    <row r="21" spans="1:13" x14ac:dyDescent="0.25">
      <c r="A21" s="42">
        <v>17010267</v>
      </c>
      <c r="B21" s="43">
        <v>42768</v>
      </c>
      <c r="C21" s="42" t="s">
        <v>24</v>
      </c>
      <c r="D21" s="47" t="s">
        <v>188</v>
      </c>
      <c r="E21" s="42" t="s">
        <v>26</v>
      </c>
      <c r="F21" s="112"/>
      <c r="G21" s="112"/>
      <c r="H21" s="46"/>
      <c r="I21" s="45">
        <f ca="1">IF(tblData411[[#This Row],[Date]]&lt;1, "",IF(tblData411[[#This Row],[Date]]&gt;TODAY(),0,(tblData411[[#This Row],[Date]]-TODAY())*-1))</f>
        <v>496</v>
      </c>
      <c r="J21" s="42"/>
      <c r="K21" s="42"/>
      <c r="L21" s="42"/>
      <c r="M21" s="42"/>
    </row>
    <row r="22" spans="1:13" x14ac:dyDescent="0.25">
      <c r="A22" s="42">
        <v>17010266</v>
      </c>
      <c r="B22" s="43">
        <v>42768</v>
      </c>
      <c r="C22" s="42" t="s">
        <v>24</v>
      </c>
      <c r="D22" s="47" t="s">
        <v>189</v>
      </c>
      <c r="E22" s="42" t="s">
        <v>26</v>
      </c>
      <c r="F22" s="112"/>
      <c r="G22" s="112"/>
      <c r="H22" s="46"/>
      <c r="I22" s="45">
        <f ca="1">IF(tblData411[[#This Row],[Date]]&lt;1, "",IF(tblData411[[#This Row],[Date]]&gt;TODAY(),0,(tblData411[[#This Row],[Date]]-TODAY())*-1))</f>
        <v>496</v>
      </c>
      <c r="J22" s="42"/>
      <c r="K22" s="42"/>
      <c r="L22" s="42"/>
      <c r="M22" s="42"/>
    </row>
    <row r="23" spans="1:13" x14ac:dyDescent="0.25">
      <c r="A23" s="42">
        <v>17010265</v>
      </c>
      <c r="B23" s="43">
        <v>42768</v>
      </c>
      <c r="C23" s="42" t="s">
        <v>24</v>
      </c>
      <c r="D23" s="42" t="s">
        <v>190</v>
      </c>
      <c r="E23" s="42" t="s">
        <v>26</v>
      </c>
      <c r="F23" s="112"/>
      <c r="G23" s="112"/>
      <c r="H23" s="46"/>
      <c r="I23" s="45">
        <f ca="1">IF(tblData411[[#This Row],[Date]]&lt;1, "",IF(tblData411[[#This Row],[Date]]&gt;TODAY(),0,(tblData411[[#This Row],[Date]]-TODAY())*-1))</f>
        <v>496</v>
      </c>
      <c r="J23" s="42"/>
      <c r="K23" s="42"/>
      <c r="L23" s="42"/>
      <c r="M23" s="42"/>
    </row>
    <row r="24" spans="1:13" x14ac:dyDescent="0.25">
      <c r="A24" s="42">
        <v>17010334</v>
      </c>
      <c r="B24" s="43">
        <v>42768</v>
      </c>
      <c r="C24" s="42" t="s">
        <v>24</v>
      </c>
      <c r="D24" s="42" t="s">
        <v>191</v>
      </c>
      <c r="E24" s="42"/>
      <c r="F24" s="112"/>
      <c r="G24" s="112"/>
      <c r="H24" s="46"/>
      <c r="I24" s="45">
        <f ca="1">IF(tblData411[[#This Row],[Date]]&lt;1, "",IF(tblData411[[#This Row],[Date]]&gt;TODAY(),0,(tblData411[[#This Row],[Date]]-TODAY())*-1))</f>
        <v>496</v>
      </c>
      <c r="J24" s="42"/>
      <c r="K24" s="42"/>
      <c r="L24" s="42"/>
      <c r="M24" s="42"/>
    </row>
    <row r="25" spans="1:13" x14ac:dyDescent="0.25">
      <c r="A25" s="42">
        <v>0</v>
      </c>
      <c r="B25" s="43">
        <v>42768</v>
      </c>
      <c r="C25" s="42" t="s">
        <v>31</v>
      </c>
      <c r="D25" s="42" t="s">
        <v>192</v>
      </c>
      <c r="E25" s="42"/>
      <c r="F25" s="112"/>
      <c r="G25" s="112"/>
      <c r="H25" s="46"/>
      <c r="I25" s="45">
        <f ca="1">IF(tblData411[[#This Row],[Date]]&lt;1, "",IF(tblData411[[#This Row],[Date]]&gt;TODAY(),0,(tblData411[[#This Row],[Date]]-TODAY())*-1))</f>
        <v>496</v>
      </c>
      <c r="J25" s="42"/>
      <c r="K25" s="42"/>
      <c r="L25" s="42"/>
      <c r="M25" s="42"/>
    </row>
    <row r="26" spans="1:13" x14ac:dyDescent="0.25">
      <c r="A26" s="42">
        <v>0</v>
      </c>
      <c r="B26" s="43">
        <v>42768</v>
      </c>
      <c r="C26" s="42" t="s">
        <v>31</v>
      </c>
      <c r="D26" s="47" t="s">
        <v>193</v>
      </c>
      <c r="E26" s="42"/>
      <c r="F26" s="112"/>
      <c r="G26" s="112"/>
      <c r="H26" s="46"/>
      <c r="I26" s="45">
        <f ca="1">IF(tblData411[[#This Row],[Date]]&lt;1, "",IF(tblData411[[#This Row],[Date]]&gt;TODAY(),0,(tblData411[[#This Row],[Date]]-TODAY())*-1))</f>
        <v>496</v>
      </c>
      <c r="J26" s="42"/>
      <c r="K26" s="42"/>
      <c r="L26" s="42"/>
      <c r="M26" s="42"/>
    </row>
    <row r="27" spans="1:13" x14ac:dyDescent="0.25">
      <c r="A27" s="42">
        <v>17010398</v>
      </c>
      <c r="B27" s="43">
        <v>42772</v>
      </c>
      <c r="C27" s="42" t="s">
        <v>24</v>
      </c>
      <c r="D27" s="47" t="s">
        <v>194</v>
      </c>
      <c r="E27" s="42"/>
      <c r="F27" s="112"/>
      <c r="G27" s="112"/>
      <c r="H27" s="46"/>
      <c r="I27" s="45">
        <f ca="1">IF(tblData411[[#This Row],[Date]]&lt;1, "",IF(tblData411[[#This Row],[Date]]&gt;TODAY(),0,(tblData411[[#This Row],[Date]]-TODAY())*-1))</f>
        <v>492</v>
      </c>
      <c r="J27" s="42"/>
      <c r="K27" s="42"/>
      <c r="L27" s="42"/>
      <c r="M27" s="42"/>
    </row>
    <row r="28" spans="1:13" x14ac:dyDescent="0.25">
      <c r="A28" s="42">
        <v>17010397</v>
      </c>
      <c r="B28" s="43">
        <v>42772</v>
      </c>
      <c r="C28" s="42" t="s">
        <v>24</v>
      </c>
      <c r="D28" s="47" t="s">
        <v>195</v>
      </c>
      <c r="E28" s="42"/>
      <c r="F28" s="112"/>
      <c r="G28" s="112"/>
      <c r="H28" s="46"/>
      <c r="I28" s="45">
        <f ca="1">IF(tblData411[[#This Row],[Date]]&lt;1, "",IF(tblData411[[#This Row],[Date]]&gt;TODAY(),0,(tblData411[[#This Row],[Date]]-TODAY())*-1))</f>
        <v>492</v>
      </c>
      <c r="J28" s="42"/>
      <c r="K28" s="42"/>
      <c r="L28" s="42"/>
      <c r="M28" s="42"/>
    </row>
    <row r="29" spans="1:13" x14ac:dyDescent="0.25">
      <c r="A29" s="42">
        <v>17010396</v>
      </c>
      <c r="B29" s="43">
        <v>42772</v>
      </c>
      <c r="C29" s="42" t="s">
        <v>24</v>
      </c>
      <c r="D29" s="47" t="s">
        <v>196</v>
      </c>
      <c r="E29" s="42"/>
      <c r="F29" s="112"/>
      <c r="G29" s="112"/>
      <c r="H29" s="46"/>
      <c r="I29" s="45">
        <f ca="1">IF(tblData411[[#This Row],[Date]]&lt;1, "",IF(tblData411[[#This Row],[Date]]&gt;TODAY(),0,(tblData411[[#This Row],[Date]]-TODAY())*-1))</f>
        <v>492</v>
      </c>
      <c r="J29" s="42"/>
      <c r="K29" s="42"/>
      <c r="L29" s="42"/>
      <c r="M29" s="42"/>
    </row>
    <row r="30" spans="1:13" x14ac:dyDescent="0.25">
      <c r="A30" s="42">
        <v>17010395</v>
      </c>
      <c r="B30" s="43">
        <v>42772</v>
      </c>
      <c r="C30" s="42" t="s">
        <v>24</v>
      </c>
      <c r="D30" s="47" t="s">
        <v>197</v>
      </c>
      <c r="E30" s="42"/>
      <c r="F30" s="112"/>
      <c r="G30" s="112"/>
      <c r="H30" s="46"/>
      <c r="I30" s="45">
        <f ca="1">IF(tblData411[[#This Row],[Date]]&lt;1, "",IF(tblData411[[#This Row],[Date]]&gt;TODAY(),0,(tblData411[[#This Row],[Date]]-TODAY())*-1))</f>
        <v>492</v>
      </c>
      <c r="J30" s="42"/>
      <c r="K30" s="42"/>
      <c r="L30" s="42"/>
      <c r="M30" s="42"/>
    </row>
    <row r="31" spans="1:13" x14ac:dyDescent="0.25">
      <c r="A31" s="42">
        <v>17010394</v>
      </c>
      <c r="B31" s="43">
        <v>42772</v>
      </c>
      <c r="C31" s="42" t="s">
        <v>24</v>
      </c>
      <c r="D31" s="47" t="s">
        <v>198</v>
      </c>
      <c r="E31" s="42"/>
      <c r="F31" s="112"/>
      <c r="G31" s="112"/>
      <c r="H31" s="46"/>
      <c r="I31" s="45">
        <f ca="1">IF(tblData411[[#This Row],[Date]]&lt;1, "",IF(tblData411[[#This Row],[Date]]&gt;TODAY(),0,(tblData411[[#This Row],[Date]]-TODAY())*-1))</f>
        <v>492</v>
      </c>
      <c r="J31" s="42"/>
      <c r="K31" s="42"/>
      <c r="L31" s="42"/>
      <c r="M31" s="42"/>
    </row>
    <row r="32" spans="1:13" x14ac:dyDescent="0.25">
      <c r="A32" s="42">
        <v>17010393</v>
      </c>
      <c r="B32" s="43">
        <v>42772</v>
      </c>
      <c r="C32" s="42" t="s">
        <v>24</v>
      </c>
      <c r="D32" s="47" t="s">
        <v>199</v>
      </c>
      <c r="E32" s="42"/>
      <c r="F32" s="112"/>
      <c r="G32" s="112"/>
      <c r="H32" s="46"/>
      <c r="I32" s="45">
        <f ca="1">IF(tblData411[[#This Row],[Date]]&lt;1, "",IF(tblData411[[#This Row],[Date]]&gt;TODAY(),0,(tblData411[[#This Row],[Date]]-TODAY())*-1))</f>
        <v>492</v>
      </c>
      <c r="J32" s="42"/>
      <c r="K32" s="42"/>
      <c r="L32" s="42"/>
      <c r="M32" s="42"/>
    </row>
    <row r="33" spans="1:13" x14ac:dyDescent="0.25">
      <c r="A33" s="42">
        <v>17010392</v>
      </c>
      <c r="B33" s="43">
        <v>42772</v>
      </c>
      <c r="C33" s="42" t="s">
        <v>24</v>
      </c>
      <c r="D33" s="42" t="s">
        <v>200</v>
      </c>
      <c r="E33" s="42"/>
      <c r="F33" s="112"/>
      <c r="G33" s="112"/>
      <c r="H33" s="46"/>
      <c r="I33" s="45">
        <f ca="1">IF(tblData411[[#This Row],[Date]]&lt;1, "",IF(tblData411[[#This Row],[Date]]&gt;TODAY(),0,(tblData411[[#This Row],[Date]]-TODAY())*-1))</f>
        <v>492</v>
      </c>
      <c r="J33" s="42"/>
      <c r="K33" s="42"/>
      <c r="L33" s="42"/>
      <c r="M33" s="42"/>
    </row>
    <row r="34" spans="1:13" ht="15.75" x14ac:dyDescent="0.25">
      <c r="A34" s="42">
        <v>17010391</v>
      </c>
      <c r="B34" s="43">
        <v>42772</v>
      </c>
      <c r="C34" s="42" t="s">
        <v>24</v>
      </c>
      <c r="D34" s="88" t="s">
        <v>201</v>
      </c>
      <c r="E34" s="42"/>
      <c r="F34" s="112"/>
      <c r="G34" s="112"/>
      <c r="H34" s="46"/>
      <c r="I34" s="45">
        <f ca="1">IF(tblData411[[#This Row],[Date]]&lt;1, "",IF(tblData411[[#This Row],[Date]]&gt;TODAY(),0,(tblData411[[#This Row],[Date]]-TODAY())*-1))</f>
        <v>492</v>
      </c>
      <c r="J34" s="42"/>
      <c r="K34" s="42"/>
      <c r="L34" s="42"/>
      <c r="M34" s="42"/>
    </row>
    <row r="35" spans="1:13" ht="15.75" x14ac:dyDescent="0.25">
      <c r="A35" s="42">
        <v>0</v>
      </c>
      <c r="B35" s="43">
        <v>42772</v>
      </c>
      <c r="C35" s="42" t="s">
        <v>31</v>
      </c>
      <c r="D35" s="88" t="s">
        <v>202</v>
      </c>
      <c r="E35" s="42" t="s">
        <v>26</v>
      </c>
      <c r="F35" s="112"/>
      <c r="G35" s="112"/>
      <c r="H35" s="46"/>
      <c r="I35" s="45">
        <f ca="1">IF(tblData411[[#This Row],[Date]]&lt;1, "",IF(tblData411[[#This Row],[Date]]&gt;TODAY(),0,(tblData411[[#This Row],[Date]]-TODAY())*-1))</f>
        <v>492</v>
      </c>
      <c r="J35" s="42"/>
      <c r="K35" s="42"/>
      <c r="L35" s="42"/>
      <c r="M35" s="42"/>
    </row>
    <row r="36" spans="1:13" ht="15.75" x14ac:dyDescent="0.25">
      <c r="A36" s="42">
        <v>0</v>
      </c>
      <c r="B36" s="43">
        <v>42772</v>
      </c>
      <c r="C36" s="42" t="s">
        <v>31</v>
      </c>
      <c r="D36" s="88" t="s">
        <v>113</v>
      </c>
      <c r="E36" s="42"/>
      <c r="F36" s="112"/>
      <c r="G36" s="112"/>
      <c r="H36" s="46"/>
      <c r="I36" s="45">
        <f ca="1">IF(tblData411[[#This Row],[Date]]&lt;1, "",IF(tblData411[[#This Row],[Date]]&gt;TODAY(),0,(tblData411[[#This Row],[Date]]-TODAY())*-1))</f>
        <v>492</v>
      </c>
      <c r="J36" s="42"/>
      <c r="K36" s="42"/>
      <c r="L36" s="42"/>
      <c r="M36" s="42"/>
    </row>
    <row r="37" spans="1:13" ht="15.75" x14ac:dyDescent="0.25">
      <c r="A37" s="42">
        <v>0</v>
      </c>
      <c r="B37" s="43">
        <v>42772</v>
      </c>
      <c r="C37" s="42" t="s">
        <v>31</v>
      </c>
      <c r="D37" s="88" t="s">
        <v>167</v>
      </c>
      <c r="E37" s="42"/>
      <c r="F37" s="112"/>
      <c r="G37" s="112"/>
      <c r="H37" s="46"/>
      <c r="I37" s="45">
        <f ca="1">IF(tblData411[[#This Row],[Date]]&lt;1, "",IF(tblData411[[#This Row],[Date]]&gt;TODAY(),0,(tblData411[[#This Row],[Date]]-TODAY())*-1))</f>
        <v>492</v>
      </c>
      <c r="J37" s="42"/>
      <c r="K37" s="42"/>
      <c r="L37" s="42"/>
      <c r="M37" s="42"/>
    </row>
    <row r="38" spans="1:13" ht="15.75" x14ac:dyDescent="0.25">
      <c r="A38" s="42">
        <v>17010515</v>
      </c>
      <c r="B38" s="43">
        <v>42772</v>
      </c>
      <c r="C38" s="42" t="s">
        <v>28</v>
      </c>
      <c r="D38" s="88" t="s">
        <v>203</v>
      </c>
      <c r="E38" s="42"/>
      <c r="F38" s="112"/>
      <c r="G38" s="112"/>
      <c r="H38" s="46"/>
      <c r="I38" s="45">
        <f ca="1">IF(tblData411[[#This Row],[Date]]&lt;1, "",IF(tblData411[[#This Row],[Date]]&gt;TODAY(),0,(tblData411[[#This Row],[Date]]-TODAY())*-1))</f>
        <v>492</v>
      </c>
      <c r="J38" s="42"/>
      <c r="K38" s="42"/>
      <c r="L38" s="42"/>
      <c r="M38" s="42"/>
    </row>
    <row r="39" spans="1:13" x14ac:dyDescent="0.25">
      <c r="A39" s="42">
        <v>0</v>
      </c>
      <c r="B39" s="43">
        <v>42773</v>
      </c>
      <c r="C39" s="42" t="s">
        <v>44</v>
      </c>
      <c r="D39" s="42" t="s">
        <v>204</v>
      </c>
      <c r="E39" s="42"/>
      <c r="F39" s="112"/>
      <c r="G39" s="112"/>
      <c r="H39" s="46"/>
      <c r="I39" s="45">
        <f ca="1">IF(tblData411[[#This Row],[Date]]&lt;1, "",IF(tblData411[[#This Row],[Date]]&gt;TODAY(),0,(tblData411[[#This Row],[Date]]-TODAY())*-1))</f>
        <v>491</v>
      </c>
      <c r="J39" s="42"/>
      <c r="K39" s="42"/>
      <c r="L39" s="42"/>
      <c r="M39" s="42"/>
    </row>
    <row r="40" spans="1:13" x14ac:dyDescent="0.25">
      <c r="A40" s="42">
        <v>0</v>
      </c>
      <c r="B40" s="43">
        <v>42773</v>
      </c>
      <c r="C40" s="42" t="s">
        <v>44</v>
      </c>
      <c r="D40" s="65" t="s">
        <v>205</v>
      </c>
      <c r="E40" s="42"/>
      <c r="F40" s="112"/>
      <c r="G40" s="112"/>
      <c r="H40" s="46"/>
      <c r="I40" s="45">
        <f ca="1">IF(tblData411[[#This Row],[Date]]&lt;1, "",IF(tblData411[[#This Row],[Date]]&gt;TODAY(),0,(tblData411[[#This Row],[Date]]-TODAY())*-1))</f>
        <v>491</v>
      </c>
      <c r="J40" s="42"/>
      <c r="K40" s="42"/>
      <c r="L40" s="42"/>
      <c r="M40" s="42"/>
    </row>
    <row r="41" spans="1:13" x14ac:dyDescent="0.25">
      <c r="A41" s="42">
        <v>0</v>
      </c>
      <c r="B41" s="43">
        <v>42773</v>
      </c>
      <c r="C41" s="42" t="s">
        <v>31</v>
      </c>
      <c r="D41" s="65" t="s">
        <v>206</v>
      </c>
      <c r="E41" s="42" t="s">
        <v>26</v>
      </c>
      <c r="F41" s="112"/>
      <c r="G41" s="112"/>
      <c r="H41" s="46"/>
      <c r="I41" s="45">
        <f ca="1">IF(tblData411[[#This Row],[Date]]&lt;1, "",IF(tblData411[[#This Row],[Date]]&gt;TODAY(),0,(tblData411[[#This Row],[Date]]-TODAY())*-1))</f>
        <v>491</v>
      </c>
      <c r="J41" s="42"/>
      <c r="K41" s="42"/>
      <c r="L41" s="42"/>
      <c r="M41" s="42"/>
    </row>
    <row r="42" spans="1:13" x14ac:dyDescent="0.25">
      <c r="A42" s="42">
        <v>17010367</v>
      </c>
      <c r="B42" s="43">
        <v>42773</v>
      </c>
      <c r="C42" s="42" t="s">
        <v>24</v>
      </c>
      <c r="D42" s="65" t="s">
        <v>207</v>
      </c>
      <c r="E42" s="42" t="s">
        <v>26</v>
      </c>
      <c r="F42" s="112"/>
      <c r="G42" s="112"/>
      <c r="H42" s="46"/>
      <c r="I42" s="45">
        <f ca="1">IF(tblData411[[#This Row],[Date]]&lt;1, "",IF(tblData411[[#This Row],[Date]]&gt;TODAY(),0,(tblData411[[#This Row],[Date]]-TODAY())*-1))</f>
        <v>491</v>
      </c>
      <c r="J42" s="42"/>
      <c r="K42" s="42"/>
      <c r="L42" s="42"/>
      <c r="M42" s="42"/>
    </row>
    <row r="43" spans="1:13" x14ac:dyDescent="0.25">
      <c r="A43" s="42">
        <v>17010366</v>
      </c>
      <c r="B43" s="43">
        <v>42773</v>
      </c>
      <c r="C43" s="42" t="s">
        <v>24</v>
      </c>
      <c r="D43" s="65" t="s">
        <v>208</v>
      </c>
      <c r="E43" s="42" t="s">
        <v>26</v>
      </c>
      <c r="F43" s="112"/>
      <c r="G43" s="112"/>
      <c r="H43" s="46"/>
      <c r="I43" s="45">
        <f ca="1">IF(tblData411[[#This Row],[Date]]&lt;1, "",IF(tblData411[[#This Row],[Date]]&gt;TODAY(),0,(tblData411[[#This Row],[Date]]-TODAY())*-1))</f>
        <v>491</v>
      </c>
      <c r="J43" s="42"/>
      <c r="K43" s="42"/>
      <c r="L43" s="42"/>
      <c r="M43" s="42"/>
    </row>
    <row r="44" spans="1:13" x14ac:dyDescent="0.25">
      <c r="A44" s="42">
        <v>17010365</v>
      </c>
      <c r="B44" s="43">
        <v>42773</v>
      </c>
      <c r="C44" s="42" t="s">
        <v>24</v>
      </c>
      <c r="D44" s="65" t="s">
        <v>209</v>
      </c>
      <c r="E44" s="42" t="s">
        <v>26</v>
      </c>
      <c r="F44" s="112"/>
      <c r="G44" s="112"/>
      <c r="H44" s="46"/>
      <c r="I44" s="45">
        <f ca="1">IF(tblData411[[#This Row],[Date]]&lt;1, "",IF(tblData411[[#This Row],[Date]]&gt;TODAY(),0,(tblData411[[#This Row],[Date]]-TODAY())*-1))</f>
        <v>491</v>
      </c>
      <c r="J44" s="42"/>
      <c r="K44" s="42"/>
      <c r="L44" s="42"/>
      <c r="M44" s="42"/>
    </row>
    <row r="45" spans="1:13" x14ac:dyDescent="0.25">
      <c r="A45" s="42">
        <v>0</v>
      </c>
      <c r="B45" s="43">
        <v>42773</v>
      </c>
      <c r="C45" s="109" t="s">
        <v>210</v>
      </c>
      <c r="D45" s="65" t="s">
        <v>211</v>
      </c>
      <c r="E45" s="42" t="s">
        <v>26</v>
      </c>
      <c r="F45" s="112"/>
      <c r="G45" s="112"/>
      <c r="H45" s="46"/>
      <c r="I45" s="45">
        <f ca="1">IF(tblData411[[#This Row],[Date]]&lt;1, "",IF(tblData411[[#This Row],[Date]]&gt;TODAY(),0,(tblData411[[#This Row],[Date]]-TODAY())*-1))</f>
        <v>491</v>
      </c>
      <c r="J45" s="42"/>
      <c r="K45" s="42"/>
      <c r="L45" s="42"/>
      <c r="M45" s="42"/>
    </row>
    <row r="46" spans="1:13" x14ac:dyDescent="0.25">
      <c r="A46" s="42">
        <v>17010446</v>
      </c>
      <c r="B46" s="43">
        <v>42774</v>
      </c>
      <c r="C46" s="42" t="s">
        <v>24</v>
      </c>
      <c r="D46" s="47" t="s">
        <v>212</v>
      </c>
      <c r="E46" s="42"/>
      <c r="F46" s="112"/>
      <c r="G46" s="112"/>
      <c r="H46" s="46"/>
      <c r="I46" s="45">
        <f ca="1">IF(tblData411[[#This Row],[Date]]&lt;1, "",IF(tblData411[[#This Row],[Date]]&gt;TODAY(),0,(tblData411[[#This Row],[Date]]-TODAY())*-1))</f>
        <v>490</v>
      </c>
      <c r="J46" s="42"/>
      <c r="K46" s="42"/>
      <c r="L46" s="42"/>
      <c r="M46" s="42"/>
    </row>
    <row r="47" spans="1:13" ht="45" x14ac:dyDescent="0.25">
      <c r="A47" s="42">
        <v>17010467</v>
      </c>
      <c r="B47" s="43">
        <v>42774</v>
      </c>
      <c r="C47" s="42" t="s">
        <v>28</v>
      </c>
      <c r="D47" s="65" t="s">
        <v>213</v>
      </c>
      <c r="E47" s="42"/>
      <c r="F47" s="113" t="s">
        <v>214</v>
      </c>
      <c r="G47" s="112"/>
      <c r="H47" s="46"/>
      <c r="I47" s="45">
        <f ca="1">IF(tblData411[[#This Row],[Date]]&lt;1, "",IF(tblData411[[#This Row],[Date]]&gt;TODAY(),0,(tblData411[[#This Row],[Date]]-TODAY())*-1))</f>
        <v>490</v>
      </c>
      <c r="J47" s="42"/>
      <c r="K47" s="42"/>
      <c r="L47" s="42"/>
      <c r="M47" s="42"/>
    </row>
    <row r="48" spans="1:13" x14ac:dyDescent="0.25">
      <c r="A48" s="42">
        <v>17010469</v>
      </c>
      <c r="B48" s="43">
        <v>42774</v>
      </c>
      <c r="C48" s="42" t="s">
        <v>28</v>
      </c>
      <c r="D48" s="65" t="s">
        <v>215</v>
      </c>
      <c r="E48" s="42"/>
      <c r="F48" s="112"/>
      <c r="G48" s="112"/>
      <c r="H48" s="46"/>
      <c r="I48" s="45">
        <f ca="1">IF(tblData411[[#This Row],[Date]]&lt;1, "",IF(tblData411[[#This Row],[Date]]&gt;TODAY(),0,(tblData411[[#This Row],[Date]]-TODAY())*-1))</f>
        <v>490</v>
      </c>
      <c r="J48" s="42"/>
      <c r="K48" s="42"/>
      <c r="L48" s="42"/>
      <c r="M48" s="42"/>
    </row>
    <row r="49" spans="1:13" x14ac:dyDescent="0.25">
      <c r="A49" s="42">
        <v>0</v>
      </c>
      <c r="B49" s="43">
        <v>42774</v>
      </c>
      <c r="C49" s="42" t="s">
        <v>31</v>
      </c>
      <c r="D49" s="65" t="s">
        <v>216</v>
      </c>
      <c r="E49" s="42" t="s">
        <v>26</v>
      </c>
      <c r="F49" s="112"/>
      <c r="G49" s="112"/>
      <c r="H49" s="46"/>
      <c r="I49" s="45">
        <f ca="1">IF(tblData411[[#This Row],[Date]]&lt;1, "",IF(tblData411[[#This Row],[Date]]&gt;TODAY(),0,(tblData411[[#This Row],[Date]]-TODAY())*-1))</f>
        <v>490</v>
      </c>
      <c r="J49" s="42"/>
      <c r="K49" s="42"/>
      <c r="L49" s="42"/>
      <c r="M49" s="42"/>
    </row>
    <row r="50" spans="1:13" x14ac:dyDescent="0.25">
      <c r="A50" s="42">
        <v>0</v>
      </c>
      <c r="B50" s="43">
        <v>42774</v>
      </c>
      <c r="C50" s="42" t="s">
        <v>31</v>
      </c>
      <c r="D50" s="47" t="s">
        <v>217</v>
      </c>
      <c r="E50" s="42" t="s">
        <v>26</v>
      </c>
      <c r="F50" s="112"/>
      <c r="G50" s="112"/>
      <c r="H50" s="46"/>
      <c r="I50" s="45">
        <f ca="1">IF(tblData411[[#This Row],[Date]]&lt;1, "",IF(tblData411[[#This Row],[Date]]&gt;TODAY(),0,(tblData411[[#This Row],[Date]]-TODAY())*-1))</f>
        <v>490</v>
      </c>
      <c r="J50" s="42"/>
      <c r="K50" s="42"/>
      <c r="L50" s="42"/>
      <c r="M50" s="42"/>
    </row>
    <row r="51" spans="1:13" x14ac:dyDescent="0.25">
      <c r="A51" s="42">
        <v>0</v>
      </c>
      <c r="B51" s="43">
        <v>42774</v>
      </c>
      <c r="C51" s="42" t="s">
        <v>31</v>
      </c>
      <c r="D51" s="47" t="s">
        <v>218</v>
      </c>
      <c r="E51" s="42" t="s">
        <v>26</v>
      </c>
      <c r="F51" s="112"/>
      <c r="G51" s="112"/>
      <c r="H51" s="46"/>
      <c r="I51" s="45">
        <f ca="1">IF(tblData411[[#This Row],[Date]]&lt;1, "",IF(tblData411[[#This Row],[Date]]&gt;TODAY(),0,(tblData411[[#This Row],[Date]]-TODAY())*-1))</f>
        <v>490</v>
      </c>
      <c r="J51" s="42"/>
      <c r="K51" s="42"/>
      <c r="L51" s="42"/>
      <c r="M51" s="42"/>
    </row>
    <row r="52" spans="1:13" x14ac:dyDescent="0.25">
      <c r="A52" s="42">
        <v>0</v>
      </c>
      <c r="B52" s="43">
        <v>42774</v>
      </c>
      <c r="C52" s="42" t="s">
        <v>31</v>
      </c>
      <c r="D52" s="47" t="s">
        <v>219</v>
      </c>
      <c r="E52" s="42" t="s">
        <v>26</v>
      </c>
      <c r="F52" s="112"/>
      <c r="G52" s="112"/>
      <c r="H52" s="46"/>
      <c r="I52" s="45">
        <f ca="1">IF(tblData411[[#This Row],[Date]]&lt;1, "",IF(tblData411[[#This Row],[Date]]&gt;TODAY(),0,(tblData411[[#This Row],[Date]]-TODAY())*-1))</f>
        <v>490</v>
      </c>
      <c r="J52" s="42"/>
      <c r="K52" s="42"/>
      <c r="L52" s="42"/>
      <c r="M52" s="42"/>
    </row>
    <row r="53" spans="1:13" x14ac:dyDescent="0.25">
      <c r="A53" s="42">
        <v>0</v>
      </c>
      <c r="B53" s="43">
        <v>42774</v>
      </c>
      <c r="C53" s="42" t="s">
        <v>31</v>
      </c>
      <c r="D53" s="47" t="s">
        <v>220</v>
      </c>
      <c r="E53" s="42" t="s">
        <v>26</v>
      </c>
      <c r="F53" s="112"/>
      <c r="G53" s="112"/>
      <c r="H53" s="46"/>
      <c r="I53" s="45">
        <f ca="1">IF(tblData411[[#This Row],[Date]]&lt;1, "",IF(tblData411[[#This Row],[Date]]&gt;TODAY(),0,(tblData411[[#This Row],[Date]]-TODAY())*-1))</f>
        <v>490</v>
      </c>
      <c r="J53" s="42"/>
      <c r="K53" s="42"/>
      <c r="L53" s="42"/>
      <c r="M53" s="42"/>
    </row>
    <row r="54" spans="1:13" x14ac:dyDescent="0.25">
      <c r="A54" s="42">
        <v>0</v>
      </c>
      <c r="B54" s="43">
        <v>42774</v>
      </c>
      <c r="C54" s="42" t="s">
        <v>31</v>
      </c>
      <c r="D54" s="47" t="s">
        <v>221</v>
      </c>
      <c r="E54" s="42" t="s">
        <v>26</v>
      </c>
      <c r="F54" s="112"/>
      <c r="G54" s="112"/>
      <c r="H54" s="46"/>
      <c r="I54" s="45">
        <f ca="1">IF(tblData411[[#This Row],[Date]]&lt;1, "",IF(tblData411[[#This Row],[Date]]&gt;TODAY(),0,(tblData411[[#This Row],[Date]]-TODAY())*-1))</f>
        <v>490</v>
      </c>
      <c r="J54" s="42"/>
      <c r="K54" s="42"/>
      <c r="L54" s="42"/>
      <c r="M54" s="42"/>
    </row>
    <row r="55" spans="1:13" x14ac:dyDescent="0.25">
      <c r="A55" s="42">
        <v>0</v>
      </c>
      <c r="B55" s="43">
        <v>42775</v>
      </c>
      <c r="C55" s="42" t="s">
        <v>31</v>
      </c>
      <c r="D55" s="47" t="s">
        <v>222</v>
      </c>
      <c r="E55" s="42" t="s">
        <v>26</v>
      </c>
      <c r="F55" s="112" t="s">
        <v>223</v>
      </c>
      <c r="G55" s="112" t="s">
        <v>223</v>
      </c>
      <c r="H55" s="46"/>
      <c r="I55" s="45">
        <f ca="1">IF(tblData411[[#This Row],[Date]]&lt;1, "",IF(tblData411[[#This Row],[Date]]&gt;TODAY(),0,(tblData411[[#This Row],[Date]]-TODAY())*-1))</f>
        <v>489</v>
      </c>
      <c r="J55" s="42"/>
      <c r="K55" s="42"/>
      <c r="L55" s="42"/>
      <c r="M55" s="42"/>
    </row>
    <row r="56" spans="1:13" x14ac:dyDescent="0.25">
      <c r="A56" s="42">
        <v>17020078</v>
      </c>
      <c r="B56" s="43">
        <v>42775</v>
      </c>
      <c r="C56" s="42" t="s">
        <v>28</v>
      </c>
      <c r="D56" s="42" t="s">
        <v>224</v>
      </c>
      <c r="E56" s="42"/>
      <c r="F56" s="112" t="s">
        <v>223</v>
      </c>
      <c r="G56" s="112" t="s">
        <v>223</v>
      </c>
      <c r="H56" s="46"/>
      <c r="I56" s="45">
        <f ca="1">IF(tblData411[[#This Row],[Date]]&lt;1, "",IF(tblData411[[#This Row],[Date]]&gt;TODAY(),0,(tblData411[[#This Row],[Date]]-TODAY())*-1))</f>
        <v>489</v>
      </c>
      <c r="J56" s="42"/>
      <c r="K56" s="42"/>
      <c r="L56" s="42"/>
      <c r="M56" s="42"/>
    </row>
    <row r="57" spans="1:13" x14ac:dyDescent="0.25">
      <c r="A57" s="42">
        <v>17010504</v>
      </c>
      <c r="B57" s="43">
        <v>42775</v>
      </c>
      <c r="C57" s="42" t="s">
        <v>24</v>
      </c>
      <c r="D57" s="47" t="s">
        <v>225</v>
      </c>
      <c r="E57" s="42"/>
      <c r="F57" s="112"/>
      <c r="G57" s="112"/>
      <c r="H57" s="46"/>
      <c r="I57" s="45">
        <f ca="1">IF(tblData411[[#This Row],[Date]]&lt;1, "",IF(tblData411[[#This Row],[Date]]&gt;TODAY(),0,(tblData411[[#This Row],[Date]]-TODAY())*-1))</f>
        <v>489</v>
      </c>
      <c r="J57" s="42"/>
      <c r="K57" s="42"/>
      <c r="L57" s="42"/>
      <c r="M57" s="42"/>
    </row>
    <row r="58" spans="1:13" x14ac:dyDescent="0.25">
      <c r="A58" s="42">
        <v>0</v>
      </c>
      <c r="B58" s="43">
        <v>42775</v>
      </c>
      <c r="C58" s="42" t="s">
        <v>44</v>
      </c>
      <c r="D58" s="47" t="s">
        <v>226</v>
      </c>
      <c r="E58" s="42"/>
      <c r="F58" s="112"/>
      <c r="G58" s="112"/>
      <c r="H58" s="46"/>
      <c r="I58" s="45">
        <f ca="1">IF(tblData411[[#This Row],[Date]]&lt;1, "",IF(tblData411[[#This Row],[Date]]&gt;TODAY(),0,(tblData411[[#This Row],[Date]]-TODAY())*-1))</f>
        <v>489</v>
      </c>
      <c r="J58" s="42"/>
      <c r="K58" s="42"/>
      <c r="L58" s="42"/>
      <c r="M58" s="42"/>
    </row>
    <row r="59" spans="1:13" x14ac:dyDescent="0.25">
      <c r="A59" s="42">
        <v>17020040</v>
      </c>
      <c r="B59" s="43">
        <v>42775</v>
      </c>
      <c r="C59" s="42" t="s">
        <v>28</v>
      </c>
      <c r="D59" s="47" t="s">
        <v>227</v>
      </c>
      <c r="E59" s="42"/>
      <c r="F59" s="112" t="s">
        <v>223</v>
      </c>
      <c r="G59" s="112" t="s">
        <v>223</v>
      </c>
      <c r="H59" s="46"/>
      <c r="I59" s="45">
        <f ca="1">IF(tblData411[[#This Row],[Date]]&lt;1, "",IF(tblData411[[#This Row],[Date]]&gt;TODAY(),0,(tblData411[[#This Row],[Date]]-TODAY())*-1))</f>
        <v>489</v>
      </c>
      <c r="J59" s="42"/>
      <c r="K59" s="42"/>
      <c r="L59" s="42"/>
      <c r="M59" s="42"/>
    </row>
    <row r="60" spans="1:13" x14ac:dyDescent="0.25">
      <c r="A60" s="42">
        <v>17010637</v>
      </c>
      <c r="B60" s="43">
        <v>42779</v>
      </c>
      <c r="C60" s="42" t="s">
        <v>24</v>
      </c>
      <c r="D60" s="47" t="s">
        <v>228</v>
      </c>
      <c r="E60" s="42" t="s">
        <v>26</v>
      </c>
      <c r="F60" s="112"/>
      <c r="G60" s="112"/>
      <c r="H60" s="46"/>
      <c r="I60" s="45">
        <f ca="1">IF(tblData411[[#This Row],[Date]]&lt;1, "",IF(tblData411[[#This Row],[Date]]&gt;TODAY(),0,(tblData411[[#This Row],[Date]]-TODAY())*-1))</f>
        <v>485</v>
      </c>
      <c r="J60" s="42"/>
      <c r="K60" s="42"/>
      <c r="L60" s="42"/>
      <c r="M60" s="42"/>
    </row>
    <row r="61" spans="1:13" x14ac:dyDescent="0.25">
      <c r="A61" s="42">
        <v>17010643</v>
      </c>
      <c r="B61" s="43">
        <v>42779</v>
      </c>
      <c r="C61" s="42" t="s">
        <v>28</v>
      </c>
      <c r="D61" s="47" t="s">
        <v>229</v>
      </c>
      <c r="E61" s="42"/>
      <c r="F61" s="112"/>
      <c r="G61" s="112"/>
      <c r="H61" s="46"/>
      <c r="I61" s="45">
        <f ca="1">IF(tblData411[[#This Row],[Date]]&lt;1, "",IF(tblData411[[#This Row],[Date]]&gt;TODAY(),0,(tblData411[[#This Row],[Date]]-TODAY())*-1))</f>
        <v>485</v>
      </c>
      <c r="J61" s="42"/>
      <c r="K61" s="42"/>
      <c r="L61" s="42"/>
      <c r="M61" s="42"/>
    </row>
    <row r="62" spans="1:13" x14ac:dyDescent="0.25">
      <c r="A62" s="42">
        <v>17010268</v>
      </c>
      <c r="B62" s="43">
        <v>42779</v>
      </c>
      <c r="C62" s="42" t="s">
        <v>24</v>
      </c>
      <c r="D62" s="47" t="s">
        <v>230</v>
      </c>
      <c r="E62" s="42"/>
      <c r="F62" s="112"/>
      <c r="G62" s="112"/>
      <c r="H62" s="46"/>
      <c r="I62" s="45">
        <f ca="1">IF(tblData411[[#This Row],[Date]]&lt;1, "",IF(tblData411[[#This Row],[Date]]&gt;TODAY(),0,(tblData411[[#This Row],[Date]]-TODAY())*-1))</f>
        <v>485</v>
      </c>
      <c r="J62" s="42"/>
      <c r="K62" s="42"/>
      <c r="L62" s="42"/>
      <c r="M62" s="42"/>
    </row>
    <row r="63" spans="1:13" x14ac:dyDescent="0.25">
      <c r="A63" s="42">
        <v>17020139</v>
      </c>
      <c r="B63" s="43">
        <v>42779</v>
      </c>
      <c r="C63" s="42" t="s">
        <v>28</v>
      </c>
      <c r="D63" s="47" t="s">
        <v>231</v>
      </c>
      <c r="E63" s="42"/>
      <c r="F63" s="112"/>
      <c r="G63" s="112"/>
      <c r="H63" s="46"/>
      <c r="I63" s="45">
        <f ca="1">IF(tblData411[[#This Row],[Date]]&lt;1, "",IF(tblData411[[#This Row],[Date]]&gt;TODAY(),0,(tblData411[[#This Row],[Date]]-TODAY())*-1))</f>
        <v>485</v>
      </c>
      <c r="J63" s="42">
        <f ca="1">IF(tblData411[[#This Row],[Date]]&lt;TODAY(),IF(tblData411[[#This Row],[Days Outstanding]]&lt;=30,tblData411[[#This Row],[Status]],0),)</f>
        <v>0</v>
      </c>
      <c r="K63" s="42">
        <f ca="1">IF(tblData411[[#This Row],[Date]]&gt;TODAY(),0,IF(AND(tblData411[[#This Row],[Days Outstanding]]&lt;=60,tblData411[[#This Row],[Days Outstanding]]&gt;30),tblData411[[#This Row],[Status]],0))</f>
        <v>0</v>
      </c>
      <c r="L63" s="42">
        <f ca="1">IF(tblData411[[#This Row],[Date]]&gt;TODAY(),0,IF(AND(tblData411[[#This Row],[Days Outstanding]]&lt;=90,tblData411[[#This Row],[Days Outstanding]]&gt;60),tblData411[[#This Row],[Status]],0))</f>
        <v>0</v>
      </c>
      <c r="M63" s="42">
        <f ca="1">IF(tblData411[[#This Row],[Date]]&gt;TODAY(),0,IF(tblData411[[#This Row],[Days Outstanding]]&gt;=90,tblData411[[#This Row],[Status]],0))</f>
        <v>0</v>
      </c>
    </row>
    <row r="64" spans="1:13" x14ac:dyDescent="0.25">
      <c r="A64" s="42">
        <v>0</v>
      </c>
      <c r="B64" s="43">
        <v>42779</v>
      </c>
      <c r="C64" s="42" t="s">
        <v>31</v>
      </c>
      <c r="D64" s="47" t="s">
        <v>232</v>
      </c>
      <c r="E64" s="42"/>
      <c r="F64" s="112"/>
      <c r="G64" s="112"/>
      <c r="H64" s="46"/>
      <c r="I64" s="45">
        <f ca="1">IF(tblData411[[#This Row],[Date]]&lt;1, "",IF(tblData411[[#This Row],[Date]]&gt;TODAY(),0,(tblData411[[#This Row],[Date]]-TODAY())*-1))</f>
        <v>485</v>
      </c>
      <c r="J64" s="42"/>
      <c r="K64" s="42"/>
      <c r="L64" s="42"/>
      <c r="M64" s="42"/>
    </row>
    <row r="65" spans="1:13" x14ac:dyDescent="0.25">
      <c r="A65" s="42">
        <v>0</v>
      </c>
      <c r="B65" s="43">
        <v>42779</v>
      </c>
      <c r="C65" s="42" t="s">
        <v>31</v>
      </c>
      <c r="D65" s="47" t="s">
        <v>233</v>
      </c>
      <c r="E65" s="42"/>
      <c r="F65" s="112"/>
      <c r="G65" s="112"/>
      <c r="H65" s="46"/>
      <c r="I65" s="45">
        <f ca="1">IF(tblData411[[#This Row],[Date]]&lt;1, "",IF(tblData411[[#This Row],[Date]]&gt;TODAY(),0,(tblData411[[#This Row],[Date]]-TODAY())*-1))</f>
        <v>485</v>
      </c>
      <c r="J65" s="42"/>
      <c r="K65" s="42"/>
      <c r="L65" s="42"/>
      <c r="M65" s="42"/>
    </row>
    <row r="66" spans="1:13" x14ac:dyDescent="0.25">
      <c r="A66" s="42">
        <v>0</v>
      </c>
      <c r="B66" s="43">
        <v>42779</v>
      </c>
      <c r="C66" s="42" t="s">
        <v>31</v>
      </c>
      <c r="D66" s="47" t="s">
        <v>234</v>
      </c>
      <c r="E66" s="42" t="s">
        <v>26</v>
      </c>
      <c r="F66" s="112"/>
      <c r="G66" s="112"/>
      <c r="H66" s="46"/>
      <c r="I66" s="45">
        <f ca="1">IF(tblData411[[#This Row],[Date]]&lt;1, "",IF(tblData411[[#This Row],[Date]]&gt;TODAY(),0,(tblData411[[#This Row],[Date]]-TODAY())*-1))</f>
        <v>485</v>
      </c>
      <c r="J66" s="42"/>
      <c r="K66" s="42"/>
      <c r="L66" s="42"/>
      <c r="M66" s="42"/>
    </row>
    <row r="67" spans="1:13" x14ac:dyDescent="0.25">
      <c r="A67" s="42">
        <v>17020303</v>
      </c>
      <c r="B67" s="43">
        <v>42781</v>
      </c>
      <c r="C67" s="42" t="s">
        <v>24</v>
      </c>
      <c r="D67" s="47" t="s">
        <v>235</v>
      </c>
      <c r="E67" s="42"/>
      <c r="F67" s="112"/>
      <c r="G67" s="112"/>
      <c r="H67" s="46"/>
      <c r="I67" s="45">
        <f ca="1">IF(tblData411[[#This Row],[Date]]&lt;1, "",IF(tblData411[[#This Row],[Date]]&gt;TODAY(),0,(tblData411[[#This Row],[Date]]-TODAY())*-1))</f>
        <v>483</v>
      </c>
      <c r="J67" s="42"/>
      <c r="K67" s="42"/>
      <c r="L67" s="42"/>
      <c r="M67" s="42"/>
    </row>
    <row r="68" spans="1:13" x14ac:dyDescent="0.25">
      <c r="A68" s="42">
        <v>17020302</v>
      </c>
      <c r="B68" s="43">
        <v>42781</v>
      </c>
      <c r="C68" s="42" t="s">
        <v>24</v>
      </c>
      <c r="D68" s="47" t="s">
        <v>236</v>
      </c>
      <c r="E68" s="42"/>
      <c r="F68" s="112"/>
      <c r="G68" s="112"/>
      <c r="H68" s="46"/>
      <c r="I68" s="45">
        <f ca="1">IF(tblData411[[#This Row],[Date]]&lt;1, "",IF(tblData411[[#This Row],[Date]]&gt;TODAY(),0,(tblData411[[#This Row],[Date]]-TODAY())*-1))</f>
        <v>483</v>
      </c>
      <c r="J68" s="42"/>
      <c r="K68" s="42"/>
      <c r="L68" s="42"/>
      <c r="M68" s="42"/>
    </row>
    <row r="69" spans="1:13" x14ac:dyDescent="0.25">
      <c r="A69" s="42">
        <v>17010426</v>
      </c>
      <c r="B69" s="43">
        <v>42781</v>
      </c>
      <c r="C69" s="42" t="s">
        <v>24</v>
      </c>
      <c r="D69" s="47" t="s">
        <v>237</v>
      </c>
      <c r="E69" s="42" t="s">
        <v>26</v>
      </c>
      <c r="F69" s="112"/>
      <c r="G69" s="112"/>
      <c r="H69" s="46"/>
      <c r="I69" s="45">
        <f ca="1">IF(tblData411[[#This Row],[Date]]&lt;1, "",IF(tblData411[[#This Row],[Date]]&gt;TODAY(),0,(tblData411[[#This Row],[Date]]-TODAY())*-1))</f>
        <v>483</v>
      </c>
      <c r="J69" s="42"/>
      <c r="K69" s="42"/>
      <c r="L69" s="42"/>
      <c r="M69" s="42"/>
    </row>
    <row r="70" spans="1:13" x14ac:dyDescent="0.25">
      <c r="A70" s="42">
        <v>0</v>
      </c>
      <c r="B70" s="43">
        <v>42781</v>
      </c>
      <c r="C70" s="42" t="s">
        <v>31</v>
      </c>
      <c r="D70" s="47" t="s">
        <v>238</v>
      </c>
      <c r="E70" s="42" t="s">
        <v>26</v>
      </c>
      <c r="F70" s="112"/>
      <c r="G70" s="112"/>
      <c r="H70" s="46"/>
      <c r="I70" s="45">
        <f ca="1">IF(tblData411[[#This Row],[Date]]&lt;1, "",IF(tblData411[[#This Row],[Date]]&gt;TODAY(),0,(tblData411[[#This Row],[Date]]-TODAY())*-1))</f>
        <v>483</v>
      </c>
      <c r="J70" s="42"/>
      <c r="K70" s="42"/>
      <c r="L70" s="42"/>
      <c r="M70" s="42"/>
    </row>
    <row r="71" spans="1:13" x14ac:dyDescent="0.25">
      <c r="A71" s="42">
        <v>0</v>
      </c>
      <c r="B71" s="43">
        <v>42781</v>
      </c>
      <c r="C71" s="42" t="s">
        <v>31</v>
      </c>
      <c r="D71" s="47" t="s">
        <v>239</v>
      </c>
      <c r="E71" s="42"/>
      <c r="F71" s="112"/>
      <c r="G71" s="112"/>
      <c r="H71" s="46"/>
      <c r="I71" s="45">
        <f ca="1">IF(tblData411[[#This Row],[Date]]&lt;1, "",IF(tblData411[[#This Row],[Date]]&gt;TODAY(),0,(tblData411[[#This Row],[Date]]-TODAY())*-1))</f>
        <v>483</v>
      </c>
      <c r="J71" s="42"/>
      <c r="K71" s="42"/>
      <c r="L71" s="42"/>
      <c r="M71" s="42"/>
    </row>
    <row r="72" spans="1:13" x14ac:dyDescent="0.25">
      <c r="A72" s="42">
        <v>17010427</v>
      </c>
      <c r="B72" s="43">
        <v>42781</v>
      </c>
      <c r="C72" s="42" t="s">
        <v>24</v>
      </c>
      <c r="D72" s="47" t="s">
        <v>240</v>
      </c>
      <c r="E72" s="42" t="s">
        <v>26</v>
      </c>
      <c r="F72" s="112"/>
      <c r="G72" s="112"/>
      <c r="H72" s="46"/>
      <c r="I72" s="45">
        <f ca="1">IF(tblData411[[#This Row],[Date]]&lt;1, "",IF(tblData411[[#This Row],[Date]]&gt;TODAY(),0,(tblData411[[#This Row],[Date]]-TODAY())*-1))</f>
        <v>483</v>
      </c>
      <c r="J72" s="42"/>
      <c r="K72" s="42"/>
      <c r="L72" s="42"/>
      <c r="M72" s="42"/>
    </row>
    <row r="73" spans="1:13" x14ac:dyDescent="0.25">
      <c r="A73" s="42">
        <v>0</v>
      </c>
      <c r="B73" s="43">
        <v>42781</v>
      </c>
      <c r="C73" s="42" t="s">
        <v>31</v>
      </c>
      <c r="D73" s="47" t="s">
        <v>241</v>
      </c>
      <c r="E73" s="42" t="s">
        <v>26</v>
      </c>
      <c r="F73" s="112"/>
      <c r="G73" s="112"/>
      <c r="H73" s="46"/>
      <c r="I73" s="45">
        <f ca="1">IF(tblData411[[#This Row],[Date]]&lt;1, "",IF(tblData411[[#This Row],[Date]]&gt;TODAY(),0,(tblData411[[#This Row],[Date]]-TODAY())*-1))</f>
        <v>483</v>
      </c>
      <c r="J73" s="42"/>
      <c r="K73" s="42"/>
      <c r="L73" s="42"/>
      <c r="M73" s="42"/>
    </row>
    <row r="74" spans="1:13" x14ac:dyDescent="0.25">
      <c r="A74" s="42">
        <v>0</v>
      </c>
      <c r="B74" s="43">
        <v>42781</v>
      </c>
      <c r="C74" s="42" t="s">
        <v>31</v>
      </c>
      <c r="D74" s="47" t="s">
        <v>242</v>
      </c>
      <c r="E74" s="42" t="s">
        <v>26</v>
      </c>
      <c r="F74" s="112"/>
      <c r="G74" s="112"/>
      <c r="H74" s="46"/>
      <c r="I74" s="45">
        <f ca="1">IF(tblData411[[#This Row],[Date]]&lt;1, "",IF(tblData411[[#This Row],[Date]]&gt;TODAY(),0,(tblData411[[#This Row],[Date]]-TODAY())*-1))</f>
        <v>483</v>
      </c>
      <c r="J74" s="42"/>
      <c r="K74" s="42"/>
      <c r="L74" s="42"/>
      <c r="M74" s="42"/>
    </row>
    <row r="75" spans="1:13" x14ac:dyDescent="0.25">
      <c r="A75" s="42">
        <v>0</v>
      </c>
      <c r="B75" s="43">
        <v>42781</v>
      </c>
      <c r="C75" s="42" t="s">
        <v>31</v>
      </c>
      <c r="D75" s="47" t="s">
        <v>243</v>
      </c>
      <c r="E75" s="42"/>
      <c r="F75" s="112"/>
      <c r="G75" s="112"/>
      <c r="H75" s="46"/>
      <c r="I75" s="45">
        <f ca="1">IF(tblData411[[#This Row],[Date]]&lt;1, "",IF(tblData411[[#This Row],[Date]]&gt;TODAY(),0,(tblData411[[#This Row],[Date]]-TODAY())*-1))</f>
        <v>483</v>
      </c>
      <c r="J75" s="42"/>
      <c r="K75" s="42"/>
      <c r="L75" s="42"/>
      <c r="M75" s="42"/>
    </row>
    <row r="76" spans="1:13" x14ac:dyDescent="0.25">
      <c r="A76" s="42">
        <v>0</v>
      </c>
      <c r="B76" s="43">
        <v>42781</v>
      </c>
      <c r="C76" s="42" t="s">
        <v>31</v>
      </c>
      <c r="D76" s="47" t="s">
        <v>244</v>
      </c>
      <c r="E76" s="42" t="s">
        <v>26</v>
      </c>
      <c r="F76" s="112"/>
      <c r="G76" s="112"/>
      <c r="H76" s="46"/>
      <c r="I76" s="45">
        <f ca="1">IF(tblData411[[#This Row],[Date]]&lt;1, "",IF(tblData411[[#This Row],[Date]]&gt;TODAY(),0,(tblData411[[#This Row],[Date]]-TODAY())*-1))</f>
        <v>483</v>
      </c>
      <c r="J76" s="42"/>
      <c r="K76" s="42"/>
      <c r="L76" s="42"/>
      <c r="M76" s="42"/>
    </row>
    <row r="77" spans="1:13" x14ac:dyDescent="0.25">
      <c r="A77" s="42">
        <v>0</v>
      </c>
      <c r="B77" s="43">
        <v>42781</v>
      </c>
      <c r="C77" s="42" t="s">
        <v>31</v>
      </c>
      <c r="D77" s="47" t="s">
        <v>46</v>
      </c>
      <c r="E77" s="42" t="s">
        <v>26</v>
      </c>
      <c r="F77" s="112"/>
      <c r="G77" s="112"/>
      <c r="H77" s="46"/>
      <c r="I77" s="45">
        <f ca="1">IF(tblData411[[#This Row],[Date]]&lt;1, "",IF(tblData411[[#This Row],[Date]]&gt;TODAY(),0,(tblData411[[#This Row],[Date]]-TODAY())*-1))</f>
        <v>483</v>
      </c>
      <c r="J77" s="42"/>
      <c r="K77" s="42"/>
      <c r="L77" s="42"/>
      <c r="M77" s="42"/>
    </row>
    <row r="78" spans="1:13" x14ac:dyDescent="0.25">
      <c r="A78" s="42">
        <v>0</v>
      </c>
      <c r="B78" s="43">
        <v>42781</v>
      </c>
      <c r="C78" s="42" t="s">
        <v>31</v>
      </c>
      <c r="D78" s="47" t="s">
        <v>245</v>
      </c>
      <c r="E78" s="42" t="s">
        <v>26</v>
      </c>
      <c r="F78" s="112"/>
      <c r="G78" s="112"/>
      <c r="H78" s="46"/>
      <c r="I78" s="45">
        <f ca="1">IF(tblData411[[#This Row],[Date]]&lt;1, "",IF(tblData411[[#This Row],[Date]]&gt;TODAY(),0,(tblData411[[#This Row],[Date]]-TODAY())*-1))</f>
        <v>483</v>
      </c>
      <c r="J78" s="42"/>
      <c r="K78" s="42"/>
      <c r="L78" s="42"/>
      <c r="M78" s="42"/>
    </row>
    <row r="79" spans="1:13" ht="15.75" x14ac:dyDescent="0.25">
      <c r="A79" s="42">
        <v>0</v>
      </c>
      <c r="B79" s="43">
        <v>42781</v>
      </c>
      <c r="C79" s="42" t="s">
        <v>31</v>
      </c>
      <c r="D79" s="88" t="s">
        <v>246</v>
      </c>
      <c r="E79" s="42"/>
      <c r="F79" s="120" t="s">
        <v>247</v>
      </c>
      <c r="G79" s="112"/>
      <c r="H79" s="46"/>
      <c r="I79" s="45">
        <f ca="1">IF(tblData411[[#This Row],[Date]]&lt;1, "",IF(tblData411[[#This Row],[Date]]&gt;TODAY(),0,(tblData411[[#This Row],[Date]]-TODAY())*-1))</f>
        <v>483</v>
      </c>
      <c r="J79" s="42"/>
      <c r="K79" s="42"/>
      <c r="L79" s="42"/>
      <c r="M79" s="42"/>
    </row>
    <row r="80" spans="1:13" ht="15.75" x14ac:dyDescent="0.25">
      <c r="A80" s="42">
        <v>17020090</v>
      </c>
      <c r="B80" s="43">
        <v>42782</v>
      </c>
      <c r="C80" s="42" t="s">
        <v>24</v>
      </c>
      <c r="D80" s="88" t="s">
        <v>248</v>
      </c>
      <c r="E80" s="42"/>
      <c r="F80" s="112"/>
      <c r="G80" s="112"/>
      <c r="H80" s="46"/>
      <c r="I80" s="45">
        <f ca="1">IF(tblData411[[#This Row],[Date]]&lt;1, "",IF(tblData411[[#This Row],[Date]]&gt;TODAY(),0,(tblData411[[#This Row],[Date]]-TODAY())*-1))</f>
        <v>482</v>
      </c>
      <c r="J80" s="42"/>
      <c r="K80" s="42"/>
      <c r="L80" s="42"/>
      <c r="M80" s="42"/>
    </row>
    <row r="81" spans="1:13" ht="15.75" x14ac:dyDescent="0.25">
      <c r="A81" s="42">
        <v>17020089</v>
      </c>
      <c r="B81" s="43">
        <v>42782</v>
      </c>
      <c r="C81" s="42" t="s">
        <v>24</v>
      </c>
      <c r="D81" s="88" t="s">
        <v>249</v>
      </c>
      <c r="E81" s="42" t="s">
        <v>26</v>
      </c>
      <c r="F81" s="112"/>
      <c r="G81" s="112"/>
      <c r="H81" s="46"/>
      <c r="I81" s="45">
        <f ca="1">IF(tblData411[[#This Row],[Date]]&lt;1, "",IF(tblData411[[#This Row],[Date]]&gt;TODAY(),0,(tblData411[[#This Row],[Date]]-TODAY())*-1))</f>
        <v>482</v>
      </c>
      <c r="J81" s="42"/>
      <c r="K81" s="42"/>
      <c r="L81" s="42"/>
      <c r="M81" s="42"/>
    </row>
    <row r="82" spans="1:13" ht="15.75" x14ac:dyDescent="0.25">
      <c r="A82" s="42">
        <v>17020088</v>
      </c>
      <c r="B82" s="43">
        <v>42782</v>
      </c>
      <c r="C82" s="42" t="s">
        <v>24</v>
      </c>
      <c r="D82" s="88" t="s">
        <v>250</v>
      </c>
      <c r="E82" s="42"/>
      <c r="F82" s="112"/>
      <c r="G82" s="112"/>
      <c r="H82" s="46"/>
      <c r="I82" s="45">
        <f ca="1">IF(tblData411[[#This Row],[Date]]&lt;1, "",IF(tblData411[[#This Row],[Date]]&gt;TODAY(),0,(tblData411[[#This Row],[Date]]-TODAY())*-1))</f>
        <v>482</v>
      </c>
      <c r="J82" s="42"/>
      <c r="K82" s="42"/>
      <c r="L82" s="42"/>
      <c r="M82" s="42"/>
    </row>
    <row r="83" spans="1:13" ht="15.75" x14ac:dyDescent="0.25">
      <c r="A83" s="42">
        <v>17020087</v>
      </c>
      <c r="B83" s="43">
        <v>42782</v>
      </c>
      <c r="C83" s="42" t="s">
        <v>24</v>
      </c>
      <c r="D83" s="88" t="s">
        <v>251</v>
      </c>
      <c r="E83" s="42"/>
      <c r="F83" s="112"/>
      <c r="G83" s="112"/>
      <c r="H83" s="46"/>
      <c r="I83" s="45">
        <f ca="1">IF(tblData411[[#This Row],[Date]]&lt;1, "",IF(tblData411[[#This Row],[Date]]&gt;TODAY(),0,(tblData411[[#This Row],[Date]]-TODAY())*-1))</f>
        <v>482</v>
      </c>
      <c r="J83" s="42"/>
      <c r="K83" s="42"/>
      <c r="L83" s="42"/>
      <c r="M83" s="42"/>
    </row>
    <row r="84" spans="1:13" ht="15.75" x14ac:dyDescent="0.25">
      <c r="A84" s="42">
        <v>0</v>
      </c>
      <c r="B84" s="43">
        <v>42782</v>
      </c>
      <c r="C84" s="42" t="s">
        <v>31</v>
      </c>
      <c r="D84" s="88" t="s">
        <v>122</v>
      </c>
      <c r="E84" s="42" t="s">
        <v>26</v>
      </c>
      <c r="F84" s="112" t="s">
        <v>252</v>
      </c>
      <c r="G84" s="112" t="s">
        <v>252</v>
      </c>
      <c r="H84" s="46"/>
      <c r="I84" s="45">
        <f ca="1">IF(tblData411[[#This Row],[Date]]&lt;1, "",IF(tblData411[[#This Row],[Date]]&gt;TODAY(),0,(tblData411[[#This Row],[Date]]-TODAY())*-1))</f>
        <v>482</v>
      </c>
      <c r="J84" s="42"/>
      <c r="K84" s="42"/>
      <c r="L84" s="42"/>
      <c r="M84" s="42"/>
    </row>
    <row r="85" spans="1:13" ht="15.75" x14ac:dyDescent="0.25">
      <c r="A85" s="42">
        <v>17010333</v>
      </c>
      <c r="B85" s="43">
        <v>42782</v>
      </c>
      <c r="C85" s="42" t="s">
        <v>24</v>
      </c>
      <c r="D85" s="88" t="s">
        <v>253</v>
      </c>
      <c r="E85" s="42"/>
      <c r="F85" s="112"/>
      <c r="G85" s="112"/>
      <c r="H85" s="46"/>
      <c r="I85" s="45">
        <f ca="1">IF(tblData411[[#This Row],[Date]]&lt;1, "",IF(tblData411[[#This Row],[Date]]&gt;TODAY(),0,(tblData411[[#This Row],[Date]]-TODAY())*-1))</f>
        <v>482</v>
      </c>
      <c r="J85" s="42"/>
      <c r="K85" s="42"/>
      <c r="L85" s="42"/>
      <c r="M85" s="42"/>
    </row>
    <row r="86" spans="1:13" ht="15.75" x14ac:dyDescent="0.25">
      <c r="A86" s="42">
        <v>0</v>
      </c>
      <c r="B86" s="43">
        <v>42782</v>
      </c>
      <c r="C86" s="42" t="s">
        <v>31</v>
      </c>
      <c r="D86" s="88" t="s">
        <v>254</v>
      </c>
      <c r="E86" s="42" t="s">
        <v>26</v>
      </c>
      <c r="F86" s="112"/>
      <c r="G86" s="112"/>
      <c r="H86" s="46"/>
      <c r="I86" s="45">
        <f ca="1">IF(tblData411[[#This Row],[Date]]&lt;1, "",IF(tblData411[[#This Row],[Date]]&gt;TODAY(),0,(tblData411[[#This Row],[Date]]-TODAY())*-1))</f>
        <v>482</v>
      </c>
      <c r="J86" s="42"/>
      <c r="K86" s="42"/>
      <c r="L86" s="42"/>
      <c r="M86" s="42"/>
    </row>
    <row r="87" spans="1:13" ht="15.75" x14ac:dyDescent="0.25">
      <c r="A87" s="42">
        <v>0</v>
      </c>
      <c r="B87" s="43">
        <v>42782</v>
      </c>
      <c r="C87" s="42" t="s">
        <v>31</v>
      </c>
      <c r="D87" s="88" t="s">
        <v>255</v>
      </c>
      <c r="E87" s="42" t="s">
        <v>26</v>
      </c>
      <c r="F87" s="112" t="s">
        <v>252</v>
      </c>
      <c r="G87" s="112" t="s">
        <v>252</v>
      </c>
      <c r="H87" s="46" t="s">
        <v>256</v>
      </c>
      <c r="I87" s="45">
        <f ca="1">IF(tblData411[[#This Row],[Date]]&lt;1, "",IF(tblData411[[#This Row],[Date]]&gt;TODAY(),0,(tblData411[[#This Row],[Date]]-TODAY())*-1))</f>
        <v>482</v>
      </c>
      <c r="J87" s="42"/>
      <c r="K87" s="42"/>
      <c r="L87" s="42"/>
      <c r="M87" s="42"/>
    </row>
    <row r="88" spans="1:13" x14ac:dyDescent="0.25">
      <c r="A88" s="42">
        <v>0</v>
      </c>
      <c r="B88" s="43">
        <v>42783</v>
      </c>
      <c r="C88" s="42" t="s">
        <v>41</v>
      </c>
      <c r="D88" s="42" t="s">
        <v>257</v>
      </c>
      <c r="E88" s="42"/>
      <c r="F88" s="112"/>
      <c r="G88" s="112"/>
      <c r="H88" s="46"/>
      <c r="I88" s="45">
        <f ca="1">IF(tblData411[[#This Row],[Date]]&lt;1, "",IF(tblData411[[#This Row],[Date]]&gt;TODAY(),0,(tblData411[[#This Row],[Date]]-TODAY())*-1))</f>
        <v>481</v>
      </c>
      <c r="J88" s="42"/>
      <c r="K88" s="42"/>
      <c r="L88" s="42"/>
      <c r="M88" s="42"/>
    </row>
    <row r="89" spans="1:13" ht="15.75" x14ac:dyDescent="0.25">
      <c r="A89" s="42">
        <v>0</v>
      </c>
      <c r="B89" s="43">
        <v>42783</v>
      </c>
      <c r="C89" s="42" t="s">
        <v>41</v>
      </c>
      <c r="D89" s="88" t="s">
        <v>258</v>
      </c>
      <c r="E89" s="42"/>
      <c r="F89" s="112"/>
      <c r="G89" s="112"/>
      <c r="H89" s="46"/>
      <c r="I89" s="45">
        <f ca="1">IF(tblData411[[#This Row],[Date]]&lt;1, "",IF(tblData411[[#This Row],[Date]]&gt;TODAY(),0,(tblData411[[#This Row],[Date]]-TODAY())*-1))</f>
        <v>481</v>
      </c>
      <c r="J89" s="42"/>
      <c r="K89" s="42"/>
      <c r="L89" s="42"/>
      <c r="M89" s="42"/>
    </row>
    <row r="90" spans="1:13" ht="15.75" x14ac:dyDescent="0.25">
      <c r="A90" s="42">
        <v>17010271</v>
      </c>
      <c r="B90" s="43">
        <v>42783</v>
      </c>
      <c r="C90" s="42" t="s">
        <v>24</v>
      </c>
      <c r="D90" s="88" t="s">
        <v>259</v>
      </c>
      <c r="E90" s="42" t="s">
        <v>26</v>
      </c>
      <c r="F90" s="112"/>
      <c r="G90" s="112"/>
      <c r="H90" s="46"/>
      <c r="I90" s="45">
        <f ca="1">IF(tblData411[[#This Row],[Date]]&lt;1, "",IF(tblData411[[#This Row],[Date]]&gt;TODAY(),0,(tblData411[[#This Row],[Date]]-TODAY())*-1))</f>
        <v>481</v>
      </c>
      <c r="J90" s="42"/>
      <c r="K90" s="42"/>
      <c r="L90" s="42"/>
      <c r="M90" s="42"/>
    </row>
    <row r="91" spans="1:13" ht="15.75" x14ac:dyDescent="0.25">
      <c r="A91" s="42">
        <v>0</v>
      </c>
      <c r="B91" s="43">
        <v>42783</v>
      </c>
      <c r="C91" s="42" t="s">
        <v>31</v>
      </c>
      <c r="D91" s="88" t="s">
        <v>260</v>
      </c>
      <c r="E91" s="42" t="s">
        <v>26</v>
      </c>
      <c r="F91" s="112" t="s">
        <v>223</v>
      </c>
      <c r="G91" s="112" t="s">
        <v>223</v>
      </c>
      <c r="H91" s="46"/>
      <c r="I91" s="45">
        <f ca="1">IF(tblData411[[#This Row],[Date]]&lt;1, "",IF(tblData411[[#This Row],[Date]]&gt;TODAY(),0,(tblData411[[#This Row],[Date]]-TODAY())*-1))</f>
        <v>481</v>
      </c>
      <c r="J91" s="42"/>
      <c r="K91" s="42"/>
      <c r="L91" s="42"/>
      <c r="M91" s="42"/>
    </row>
    <row r="92" spans="1:13" ht="15.75" x14ac:dyDescent="0.25">
      <c r="A92" s="42">
        <v>17020143</v>
      </c>
      <c r="B92" s="43">
        <v>42783</v>
      </c>
      <c r="C92" s="42" t="s">
        <v>28</v>
      </c>
      <c r="D92" s="88" t="s">
        <v>261</v>
      </c>
      <c r="E92" s="42"/>
      <c r="F92" s="112"/>
      <c r="G92" s="112"/>
      <c r="H92" s="46"/>
      <c r="I92" s="45">
        <f ca="1">IF(tblData411[[#This Row],[Date]]&lt;1, "",IF(tblData411[[#This Row],[Date]]&gt;TODAY(),0,(tblData411[[#This Row],[Date]]-TODAY())*-1))</f>
        <v>481</v>
      </c>
      <c r="J92" s="42"/>
      <c r="K92" s="42"/>
      <c r="L92" s="42"/>
      <c r="M92" s="42"/>
    </row>
    <row r="93" spans="1:13" ht="15.75" x14ac:dyDescent="0.25">
      <c r="A93" s="42">
        <v>0</v>
      </c>
      <c r="B93" s="43">
        <v>42783</v>
      </c>
      <c r="C93" s="42" t="s">
        <v>31</v>
      </c>
      <c r="D93" s="88" t="s">
        <v>123</v>
      </c>
      <c r="E93" s="42"/>
      <c r="F93" s="112"/>
      <c r="G93" s="112"/>
      <c r="H93" s="46"/>
      <c r="I93" s="45">
        <f ca="1">IF(tblData411[[#This Row],[Date]]&lt;1, "",IF(tblData411[[#This Row],[Date]]&gt;TODAY(),0,(tblData411[[#This Row],[Date]]-TODAY())*-1))</f>
        <v>481</v>
      </c>
      <c r="J93" s="42"/>
      <c r="K93" s="42"/>
      <c r="L93" s="42"/>
      <c r="M93" s="42"/>
    </row>
    <row r="94" spans="1:13" ht="15.75" x14ac:dyDescent="0.25">
      <c r="A94" s="42">
        <v>17010615</v>
      </c>
      <c r="B94" s="43">
        <v>42787</v>
      </c>
      <c r="C94" s="42" t="s">
        <v>24</v>
      </c>
      <c r="D94" s="88" t="s">
        <v>262</v>
      </c>
      <c r="E94" s="42"/>
      <c r="F94" s="112"/>
      <c r="G94" s="112"/>
      <c r="H94" s="46"/>
      <c r="I94" s="45">
        <f ca="1">IF(tblData411[[#This Row],[Date]]&lt;1, "",IF(tblData411[[#This Row],[Date]]&gt;TODAY(),0,(tblData411[[#This Row],[Date]]-TODAY())*-1))</f>
        <v>477</v>
      </c>
      <c r="J94" s="42"/>
      <c r="K94" s="42"/>
      <c r="L94" s="42"/>
      <c r="M94" s="42"/>
    </row>
    <row r="95" spans="1:13" ht="15.75" x14ac:dyDescent="0.25">
      <c r="A95" s="42">
        <v>1702039</v>
      </c>
      <c r="B95" s="43">
        <v>42787</v>
      </c>
      <c r="C95" s="42" t="s">
        <v>28</v>
      </c>
      <c r="D95" s="88" t="s">
        <v>263</v>
      </c>
      <c r="E95" s="42"/>
      <c r="F95" s="112" t="s">
        <v>252</v>
      </c>
      <c r="G95" s="112" t="s">
        <v>252</v>
      </c>
      <c r="H95" s="46"/>
      <c r="I95" s="45">
        <f ca="1">IF(tblData411[[#This Row],[Date]]&lt;1, "",IF(tblData411[[#This Row],[Date]]&gt;TODAY(),0,(tblData411[[#This Row],[Date]]-TODAY())*-1))</f>
        <v>477</v>
      </c>
      <c r="J95" s="42"/>
      <c r="K95" s="42"/>
      <c r="L95" s="42"/>
      <c r="M95" s="42"/>
    </row>
    <row r="96" spans="1:13" ht="15.75" x14ac:dyDescent="0.25">
      <c r="A96" s="42">
        <v>17020178</v>
      </c>
      <c r="B96" s="43">
        <v>42787</v>
      </c>
      <c r="C96" s="42" t="s">
        <v>28</v>
      </c>
      <c r="D96" s="89" t="s">
        <v>264</v>
      </c>
      <c r="E96" s="42"/>
      <c r="F96" s="112" t="s">
        <v>252</v>
      </c>
      <c r="G96" s="112" t="s">
        <v>252</v>
      </c>
      <c r="H96" s="46"/>
      <c r="I96" s="45">
        <f ca="1">IF(tblData411[[#This Row],[Date]]&lt;1, "",IF(tblData411[[#This Row],[Date]]&gt;TODAY(),0,(tblData411[[#This Row],[Date]]-TODAY())*-1))</f>
        <v>477</v>
      </c>
      <c r="J96" s="42"/>
      <c r="K96" s="42"/>
      <c r="L96" s="42"/>
      <c r="M96" s="42"/>
    </row>
    <row r="97" spans="1:13" ht="15.75" x14ac:dyDescent="0.25">
      <c r="A97" s="42">
        <v>17020170</v>
      </c>
      <c r="B97" s="43">
        <v>42787</v>
      </c>
      <c r="C97" s="42" t="s">
        <v>28</v>
      </c>
      <c r="D97" s="89" t="s">
        <v>265</v>
      </c>
      <c r="E97" s="42"/>
      <c r="F97" s="112"/>
      <c r="G97" s="112"/>
      <c r="H97" s="46"/>
      <c r="I97" s="45">
        <f ca="1">IF(tblData411[[#This Row],[Date]]&lt;1, "",IF(tblData411[[#This Row],[Date]]&gt;TODAY(),0,(tblData411[[#This Row],[Date]]-TODAY())*-1))</f>
        <v>477</v>
      </c>
      <c r="J97" s="42"/>
      <c r="K97" s="42"/>
      <c r="L97" s="42"/>
      <c r="M97" s="42"/>
    </row>
    <row r="98" spans="1:13" ht="15.75" x14ac:dyDescent="0.25">
      <c r="A98" s="42">
        <v>0</v>
      </c>
      <c r="B98" s="43">
        <v>42787</v>
      </c>
      <c r="C98" s="42" t="s">
        <v>31</v>
      </c>
      <c r="D98" s="89" t="s">
        <v>125</v>
      </c>
      <c r="E98" s="42"/>
      <c r="F98" s="112" t="s">
        <v>266</v>
      </c>
      <c r="G98" s="112" t="s">
        <v>252</v>
      </c>
      <c r="H98" s="46"/>
      <c r="I98" s="45">
        <f ca="1">IF(tblData411[[#This Row],[Date]]&lt;1, "",IF(tblData411[[#This Row],[Date]]&gt;TODAY(),0,(tblData411[[#This Row],[Date]]-TODAY())*-1))</f>
        <v>477</v>
      </c>
      <c r="J98" s="42"/>
      <c r="K98" s="42"/>
      <c r="L98" s="42"/>
      <c r="M98" s="42"/>
    </row>
    <row r="99" spans="1:13" ht="15.75" x14ac:dyDescent="0.25">
      <c r="A99" s="42">
        <v>0</v>
      </c>
      <c r="B99" s="43">
        <v>42787</v>
      </c>
      <c r="C99" s="42" t="s">
        <v>31</v>
      </c>
      <c r="D99" s="89" t="s">
        <v>267</v>
      </c>
      <c r="E99" s="42"/>
      <c r="F99" s="112"/>
      <c r="G99" s="112"/>
      <c r="H99" s="46"/>
      <c r="I99" s="45">
        <f ca="1">IF(tblData411[[#This Row],[Date]]&lt;1, "",IF(tblData411[[#This Row],[Date]]&gt;TODAY(),0,(tblData411[[#This Row],[Date]]-TODAY())*-1))</f>
        <v>477</v>
      </c>
      <c r="J99" s="42"/>
      <c r="K99" s="42"/>
      <c r="L99" s="42"/>
      <c r="M99" s="42"/>
    </row>
    <row r="100" spans="1:13" ht="15.75" x14ac:dyDescent="0.25">
      <c r="A100" s="42">
        <v>0</v>
      </c>
      <c r="B100" s="43">
        <v>42787</v>
      </c>
      <c r="C100" s="42" t="s">
        <v>31</v>
      </c>
      <c r="D100" s="89" t="s">
        <v>268</v>
      </c>
      <c r="E100" s="42"/>
      <c r="F100" s="112"/>
      <c r="G100" s="112"/>
      <c r="H100" s="46"/>
      <c r="I100" s="45">
        <f ca="1">IF(tblData411[[#This Row],[Date]]&lt;1, "",IF(tblData411[[#This Row],[Date]]&gt;TODAY(),0,(tblData411[[#This Row],[Date]]-TODAY())*-1))</f>
        <v>477</v>
      </c>
      <c r="J100" s="42"/>
      <c r="K100" s="42"/>
      <c r="L100" s="42"/>
      <c r="M100" s="42"/>
    </row>
    <row r="101" spans="1:13" ht="31.5" x14ac:dyDescent="0.25">
      <c r="A101" s="42">
        <v>0</v>
      </c>
      <c r="B101" s="43">
        <v>42787</v>
      </c>
      <c r="C101" s="42" t="s">
        <v>31</v>
      </c>
      <c r="D101" s="89" t="s">
        <v>269</v>
      </c>
      <c r="E101" s="42" t="s">
        <v>26</v>
      </c>
      <c r="F101" s="112" t="s">
        <v>252</v>
      </c>
      <c r="G101" s="112" t="s">
        <v>252</v>
      </c>
      <c r="H101" s="46"/>
      <c r="I101" s="45">
        <f ca="1">IF(tblData411[[#This Row],[Date]]&lt;1, "",IF(tblData411[[#This Row],[Date]]&gt;TODAY(),0,(tblData411[[#This Row],[Date]]-TODAY())*-1))</f>
        <v>477</v>
      </c>
      <c r="J101" s="42"/>
      <c r="K101" s="42"/>
      <c r="L101" s="42"/>
      <c r="M101" s="42"/>
    </row>
    <row r="102" spans="1:13" ht="15.75" x14ac:dyDescent="0.25">
      <c r="A102" s="42">
        <v>17020454</v>
      </c>
      <c r="B102" s="43">
        <v>42788</v>
      </c>
      <c r="C102" s="42" t="s">
        <v>28</v>
      </c>
      <c r="D102" s="89" t="s">
        <v>270</v>
      </c>
      <c r="E102" s="42"/>
      <c r="F102" s="112" t="s">
        <v>252</v>
      </c>
      <c r="G102" s="112" t="s">
        <v>252</v>
      </c>
      <c r="H102" s="46"/>
      <c r="I102" s="45">
        <f ca="1">IF(tblData411[[#This Row],[Date]]&lt;1, "",IF(tblData411[[#This Row],[Date]]&gt;TODAY(),0,(tblData411[[#This Row],[Date]]-TODAY())*-1))</f>
        <v>476</v>
      </c>
      <c r="J102" s="42">
        <f ca="1">IF(tblData411[[#This Row],[Date]]&lt;TODAY(),IF(tblData411[[#This Row],[Days Outstanding]]&lt;=30,tblData411[[#This Row],[Status]],0),)</f>
        <v>0</v>
      </c>
      <c r="K102" s="42">
        <f ca="1">IF(tblData411[[#This Row],[Date]]&gt;TODAY(),0,IF(AND(tblData411[[#This Row],[Days Outstanding]]&lt;=60,tblData411[[#This Row],[Days Outstanding]]&gt;30),tblData411[[#This Row],[Status]],0))</f>
        <v>0</v>
      </c>
      <c r="L102" s="42">
        <f ca="1">IF(tblData411[[#This Row],[Date]]&gt;TODAY(),0,IF(AND(tblData411[[#This Row],[Days Outstanding]]&lt;=90,tblData411[[#This Row],[Days Outstanding]]&gt;60),tblData411[[#This Row],[Status]],0))</f>
        <v>0</v>
      </c>
      <c r="M102" s="42">
        <f ca="1">IF(tblData411[[#This Row],[Date]]&gt;TODAY(),0,IF(tblData411[[#This Row],[Days Outstanding]]&gt;=90,tblData411[[#This Row],[Status]],0))</f>
        <v>0</v>
      </c>
    </row>
    <row r="103" spans="1:13" ht="15.75" x14ac:dyDescent="0.25">
      <c r="A103" s="42">
        <v>17020204</v>
      </c>
      <c r="B103" s="43">
        <v>42788</v>
      </c>
      <c r="C103" s="42" t="s">
        <v>28</v>
      </c>
      <c r="D103" s="89" t="s">
        <v>271</v>
      </c>
      <c r="E103" s="42"/>
      <c r="F103" s="112"/>
      <c r="G103" s="112"/>
      <c r="H103" s="46"/>
      <c r="I103" s="45">
        <f ca="1">IF(tblData411[[#This Row],[Date]]&lt;1, "",IF(tblData411[[#This Row],[Date]]&gt;TODAY(),0,(tblData411[[#This Row],[Date]]-TODAY())*-1))</f>
        <v>476</v>
      </c>
      <c r="J103" s="42"/>
      <c r="K103" s="42"/>
      <c r="L103" s="42"/>
      <c r="M103" s="42"/>
    </row>
    <row r="104" spans="1:13" ht="15.75" x14ac:dyDescent="0.25">
      <c r="A104" s="42">
        <v>17020232</v>
      </c>
      <c r="B104" s="43">
        <v>42788</v>
      </c>
      <c r="C104" s="42" t="s">
        <v>24</v>
      </c>
      <c r="D104" s="89" t="s">
        <v>272</v>
      </c>
      <c r="E104" s="42"/>
      <c r="F104" s="112"/>
      <c r="G104" s="112"/>
      <c r="H104" s="46"/>
      <c r="I104" s="45">
        <f ca="1">IF(tblData411[[#This Row],[Date]]&lt;1, "",IF(tblData411[[#This Row],[Date]]&gt;TODAY(),0,(tblData411[[#This Row],[Date]]-TODAY())*-1))</f>
        <v>476</v>
      </c>
      <c r="J104" s="42"/>
      <c r="K104" s="42"/>
      <c r="L104" s="42"/>
      <c r="M104" s="42"/>
    </row>
    <row r="105" spans="1:13" ht="15.75" x14ac:dyDescent="0.25">
      <c r="A105" s="42">
        <v>17020188</v>
      </c>
      <c r="B105" s="43">
        <v>42788</v>
      </c>
      <c r="C105" s="42" t="s">
        <v>28</v>
      </c>
      <c r="D105" s="89" t="s">
        <v>273</v>
      </c>
      <c r="E105" s="42"/>
      <c r="F105" s="112"/>
      <c r="G105" s="112"/>
      <c r="H105" s="46"/>
      <c r="I105" s="45">
        <f ca="1">IF(tblData411[[#This Row],[Date]]&lt;1, "",IF(tblData411[[#This Row],[Date]]&gt;TODAY(),0,(tblData411[[#This Row],[Date]]-TODAY())*-1))</f>
        <v>476</v>
      </c>
      <c r="J105" s="42"/>
      <c r="K105" s="42"/>
      <c r="L105" s="42"/>
      <c r="M105" s="42"/>
    </row>
    <row r="106" spans="1:13" ht="15.75" x14ac:dyDescent="0.25">
      <c r="A106" s="42">
        <v>0</v>
      </c>
      <c r="B106" s="43">
        <v>42788</v>
      </c>
      <c r="C106" s="42" t="s">
        <v>31</v>
      </c>
      <c r="D106" s="89" t="s">
        <v>274</v>
      </c>
      <c r="E106" s="42"/>
      <c r="F106" s="112"/>
      <c r="G106" s="112"/>
      <c r="H106" s="46"/>
      <c r="I106" s="45">
        <f ca="1">IF(tblData411[[#This Row],[Date]]&lt;1, "",IF(tblData411[[#This Row],[Date]]&gt;TODAY(),0,(tblData411[[#This Row],[Date]]-TODAY())*-1))</f>
        <v>476</v>
      </c>
      <c r="J106" s="42"/>
      <c r="K106" s="42"/>
      <c r="L106" s="42"/>
      <c r="M106" s="42"/>
    </row>
    <row r="107" spans="1:13" ht="15.75" x14ac:dyDescent="0.25">
      <c r="A107" s="42">
        <v>0</v>
      </c>
      <c r="B107" s="43">
        <v>42789</v>
      </c>
      <c r="C107" s="42" t="s">
        <v>24</v>
      </c>
      <c r="D107" s="89" t="s">
        <v>275</v>
      </c>
      <c r="E107" s="42"/>
      <c r="F107" s="112"/>
      <c r="G107" s="112"/>
      <c r="H107" s="46"/>
      <c r="I107" s="45">
        <f ca="1">IF(tblData411[[#This Row],[Date]]&lt;1, "",IF(tblData411[[#This Row],[Date]]&gt;TODAY(),0,(tblData411[[#This Row],[Date]]-TODAY())*-1))</f>
        <v>475</v>
      </c>
      <c r="J107" s="42"/>
      <c r="K107" s="42"/>
      <c r="L107" s="42"/>
      <c r="M107" s="42"/>
    </row>
    <row r="108" spans="1:13" ht="15.75" x14ac:dyDescent="0.25">
      <c r="A108" s="42">
        <v>0</v>
      </c>
      <c r="B108" s="43">
        <v>42789</v>
      </c>
      <c r="C108" s="42" t="s">
        <v>31</v>
      </c>
      <c r="D108" s="89" t="s">
        <v>276</v>
      </c>
      <c r="E108" s="42" t="s">
        <v>26</v>
      </c>
      <c r="F108" s="112"/>
      <c r="G108" s="112"/>
      <c r="H108" s="46"/>
      <c r="I108" s="45">
        <f ca="1">IF(tblData411[[#This Row],[Date]]&lt;1, "",IF(tblData411[[#This Row],[Date]]&gt;TODAY(),0,(tblData411[[#This Row],[Date]]-TODAY())*-1))</f>
        <v>475</v>
      </c>
      <c r="J108" s="42"/>
      <c r="K108" s="42"/>
      <c r="L108" s="42"/>
      <c r="M108" s="42"/>
    </row>
    <row r="109" spans="1:13" ht="15.75" x14ac:dyDescent="0.25">
      <c r="A109" s="42">
        <v>0</v>
      </c>
      <c r="B109" s="43">
        <v>42789</v>
      </c>
      <c r="C109" s="42" t="s">
        <v>31</v>
      </c>
      <c r="D109" s="89" t="s">
        <v>106</v>
      </c>
      <c r="E109" s="42" t="s">
        <v>26</v>
      </c>
      <c r="F109" s="112"/>
      <c r="G109" s="112"/>
      <c r="H109" s="46"/>
      <c r="I109" s="45">
        <f ca="1">IF(tblData411[[#This Row],[Date]]&lt;1, "",IF(tblData411[[#This Row],[Date]]&gt;TODAY(),0,(tblData411[[#This Row],[Date]]-TODAY())*-1))</f>
        <v>475</v>
      </c>
      <c r="J109" s="42"/>
      <c r="K109" s="42"/>
      <c r="L109" s="42"/>
      <c r="M109" s="42"/>
    </row>
    <row r="110" spans="1:13" ht="15.75" x14ac:dyDescent="0.25">
      <c r="A110" s="42">
        <v>17010429</v>
      </c>
      <c r="B110" s="43">
        <v>42789</v>
      </c>
      <c r="C110" s="42" t="s">
        <v>24</v>
      </c>
      <c r="D110" s="89" t="s">
        <v>277</v>
      </c>
      <c r="E110" s="42"/>
      <c r="F110" s="112"/>
      <c r="G110" s="112"/>
      <c r="H110" s="46"/>
      <c r="I110" s="45">
        <f ca="1">IF(tblData411[[#This Row],[Date]]&lt;1, "",IF(tblData411[[#This Row],[Date]]&gt;TODAY(),0,(tblData411[[#This Row],[Date]]-TODAY())*-1))</f>
        <v>475</v>
      </c>
      <c r="J110" s="42"/>
      <c r="K110" s="42"/>
      <c r="L110" s="42"/>
      <c r="M110" s="42"/>
    </row>
    <row r="111" spans="1:13" ht="15.75" x14ac:dyDescent="0.25">
      <c r="A111" s="42">
        <v>17010435</v>
      </c>
      <c r="B111" s="43">
        <v>42789</v>
      </c>
      <c r="C111" s="42" t="s">
        <v>24</v>
      </c>
      <c r="D111" s="89" t="s">
        <v>278</v>
      </c>
      <c r="E111" s="42"/>
      <c r="F111" s="112"/>
      <c r="G111" s="112"/>
      <c r="H111" s="46"/>
      <c r="I111" s="45">
        <f ca="1">IF(tblData411[[#This Row],[Date]]&lt;1, "",IF(tblData411[[#This Row],[Date]]&gt;TODAY(),0,(tblData411[[#This Row],[Date]]-TODAY())*-1))</f>
        <v>475</v>
      </c>
      <c r="J111" s="42"/>
      <c r="K111" s="42"/>
      <c r="L111" s="42"/>
      <c r="M111" s="42"/>
    </row>
    <row r="112" spans="1:13" ht="15.75" x14ac:dyDescent="0.25">
      <c r="A112" s="42">
        <v>17010424</v>
      </c>
      <c r="B112" s="43">
        <v>42789</v>
      </c>
      <c r="C112" s="42" t="s">
        <v>24</v>
      </c>
      <c r="D112" s="89" t="s">
        <v>279</v>
      </c>
      <c r="E112" s="42"/>
      <c r="F112" s="112"/>
      <c r="G112" s="112"/>
      <c r="H112" s="46"/>
      <c r="I112" s="45">
        <f ca="1">IF(tblData411[[#This Row],[Date]]&lt;1, "",IF(tblData411[[#This Row],[Date]]&gt;TODAY(),0,(tblData411[[#This Row],[Date]]-TODAY())*-1))</f>
        <v>475</v>
      </c>
      <c r="J112" s="42"/>
      <c r="K112" s="42"/>
      <c r="L112" s="42"/>
      <c r="M112" s="42"/>
    </row>
    <row r="113" spans="1:13" ht="15.75" x14ac:dyDescent="0.25">
      <c r="A113" s="42">
        <v>17010423</v>
      </c>
      <c r="B113" s="43">
        <v>42789</v>
      </c>
      <c r="C113" s="42" t="s">
        <v>24</v>
      </c>
      <c r="D113" s="89" t="s">
        <v>280</v>
      </c>
      <c r="E113" s="42"/>
      <c r="F113" s="112"/>
      <c r="G113" s="112"/>
      <c r="H113" s="46"/>
      <c r="I113" s="45">
        <f ca="1">IF(tblData411[[#This Row],[Date]]&lt;1, "",IF(tblData411[[#This Row],[Date]]&gt;TODAY(),0,(tblData411[[#This Row],[Date]]-TODAY())*-1))</f>
        <v>475</v>
      </c>
      <c r="J113" s="42"/>
      <c r="K113" s="42"/>
      <c r="L113" s="42"/>
      <c r="M113" s="42"/>
    </row>
    <row r="114" spans="1:13" ht="15.75" x14ac:dyDescent="0.25">
      <c r="A114" s="42">
        <v>17010422</v>
      </c>
      <c r="B114" s="43">
        <v>42789</v>
      </c>
      <c r="C114" s="42" t="s">
        <v>24</v>
      </c>
      <c r="D114" s="89" t="s">
        <v>281</v>
      </c>
      <c r="E114" s="42"/>
      <c r="F114" s="112"/>
      <c r="G114" s="112"/>
      <c r="H114" s="46"/>
      <c r="I114" s="45">
        <f ca="1">IF(tblData411[[#This Row],[Date]]&lt;1, "",IF(tblData411[[#This Row],[Date]]&gt;TODAY(),0,(tblData411[[#This Row],[Date]]-TODAY())*-1))</f>
        <v>475</v>
      </c>
      <c r="J114" s="42"/>
      <c r="K114" s="42"/>
      <c r="L114" s="42"/>
      <c r="M114" s="42"/>
    </row>
    <row r="115" spans="1:13" x14ac:dyDescent="0.25">
      <c r="A115" s="42">
        <v>17010421</v>
      </c>
      <c r="B115" s="43">
        <v>42789</v>
      </c>
      <c r="C115" s="42" t="s">
        <v>24</v>
      </c>
      <c r="D115" s="42" t="s">
        <v>282</v>
      </c>
      <c r="E115" s="42"/>
      <c r="F115" s="112"/>
      <c r="G115" s="112"/>
      <c r="H115" s="46"/>
      <c r="I115" s="45">
        <f ca="1">IF(tblData411[[#This Row],[Date]]&lt;1, "",IF(tblData411[[#This Row],[Date]]&gt;TODAY(),0,(tblData411[[#This Row],[Date]]-TODAY())*-1))</f>
        <v>475</v>
      </c>
      <c r="J115" s="52"/>
      <c r="K115" s="52"/>
      <c r="L115" s="52"/>
      <c r="M115" s="52"/>
    </row>
    <row r="116" spans="1:13" x14ac:dyDescent="0.25">
      <c r="A116" s="45">
        <v>17010420</v>
      </c>
      <c r="B116" s="43">
        <v>42789</v>
      </c>
      <c r="C116" s="42" t="s">
        <v>24</v>
      </c>
      <c r="D116" s="42" t="s">
        <v>283</v>
      </c>
      <c r="E116" s="42"/>
      <c r="F116" s="112"/>
      <c r="G116" s="112"/>
      <c r="H116" s="46"/>
      <c r="I116" s="45">
        <f ca="1">IF(tblData411[[#This Row],[Date]]&lt;1, "",IF(tblData411[[#This Row],[Date]]&gt;TODAY(),0,(tblData411[[#This Row],[Date]]-TODAY())*-1))</f>
        <v>475</v>
      </c>
      <c r="J116" s="52"/>
      <c r="K116" s="52"/>
      <c r="L116" s="52"/>
      <c r="M116" s="52"/>
    </row>
    <row r="117" spans="1:13" x14ac:dyDescent="0.25">
      <c r="A117" s="48">
        <v>0</v>
      </c>
      <c r="B117" s="79">
        <v>42790</v>
      </c>
      <c r="C117" s="43" t="s">
        <v>44</v>
      </c>
      <c r="D117" s="49" t="s">
        <v>257</v>
      </c>
      <c r="E117" s="53"/>
      <c r="F117" s="117"/>
      <c r="G117" s="117"/>
      <c r="H117" s="54"/>
      <c r="I117" s="45">
        <f ca="1">IF(tblData411[[#This Row],[Date]]&lt;1, "",IF(tblData411[[#This Row],[Date]]&gt;TODAY(),0,(tblData411[[#This Row],[Date]]-TODAY())*-1))</f>
        <v>474</v>
      </c>
      <c r="J117" s="52"/>
      <c r="K117" s="52"/>
      <c r="L117" s="52"/>
      <c r="M117" s="52"/>
    </row>
    <row r="118" spans="1:13" x14ac:dyDescent="0.25">
      <c r="A118" s="48">
        <v>0</v>
      </c>
      <c r="B118" s="79">
        <v>42790</v>
      </c>
      <c r="C118" s="43" t="s">
        <v>44</v>
      </c>
      <c r="D118" s="49" t="s">
        <v>284</v>
      </c>
      <c r="E118" s="53"/>
      <c r="F118" s="117"/>
      <c r="G118" s="117"/>
      <c r="H118" s="54"/>
      <c r="I118" s="51">
        <f ca="1">IF(tblData411[[#This Row],[Date]]&lt;1, "",IF(tblData411[[#This Row],[Date]]&gt;TODAY(),0,(tblData411[[#This Row],[Date]]-TODAY())*-1))</f>
        <v>474</v>
      </c>
      <c r="J118" s="52">
        <f ca="1">IF(tblData411[[#This Row],[Date]]&lt;TODAY(),IF(tblData411[[#This Row],[Days Outstanding]]&lt;=30,tblData411[[#This Row],[Status]],0),)</f>
        <v>0</v>
      </c>
      <c r="K118" s="52">
        <f ca="1">IF(tblData411[[#This Row],[Date]]&gt;TODAY(),0,IF(AND(tblData411[[#This Row],[Days Outstanding]]&lt;=60,tblData411[[#This Row],[Days Outstanding]]&gt;30),tblData411[[#This Row],[Status]],0))</f>
        <v>0</v>
      </c>
      <c r="L118" s="52">
        <f ca="1">IF(tblData411[[#This Row],[Date]]&gt;TODAY(),0,IF(AND(tblData411[[#This Row],[Days Outstanding]]&lt;=90,tblData411[[#This Row],[Days Outstanding]]&gt;60),tblData411[[#This Row],[Status]],0))</f>
        <v>0</v>
      </c>
      <c r="M118" s="52">
        <f ca="1">IF(tblData411[[#This Row],[Date]]&gt;TODAY(),0,IF(tblData411[[#This Row],[Days Outstanding]]&gt;=90,tblData411[[#This Row],[Status]],0))</f>
        <v>0</v>
      </c>
    </row>
    <row r="119" spans="1:13" x14ac:dyDescent="0.25">
      <c r="A119" s="48">
        <v>0</v>
      </c>
      <c r="B119" s="79">
        <v>42790</v>
      </c>
      <c r="C119" s="43" t="s">
        <v>44</v>
      </c>
      <c r="D119" s="49" t="s">
        <v>285</v>
      </c>
      <c r="E119" s="53" t="s">
        <v>26</v>
      </c>
      <c r="F119" s="117"/>
      <c r="G119" s="117"/>
      <c r="H119" s="54"/>
      <c r="I119" s="51">
        <f ca="1">IF(tblData411[[#This Row],[Date]]&lt;1, "",IF(tblData411[[#This Row],[Date]]&gt;TODAY(),0,(tblData411[[#This Row],[Date]]-TODAY())*-1))</f>
        <v>474</v>
      </c>
      <c r="J119" s="52">
        <f ca="1">IF(tblData411[[#This Row],[Date]]&lt;TODAY(),IF(tblData411[[#This Row],[Days Outstanding]]&lt;=30,tblData411[[#This Row],[Status]],0),)</f>
        <v>0</v>
      </c>
      <c r="K119" s="52">
        <f ca="1">IF(tblData411[[#This Row],[Date]]&gt;TODAY(),0,IF(AND(tblData411[[#This Row],[Days Outstanding]]&lt;=60,tblData411[[#This Row],[Days Outstanding]]&gt;30),tblData411[[#This Row],[Status]],0))</f>
        <v>0</v>
      </c>
      <c r="L119" s="52">
        <f ca="1">IF(tblData411[[#This Row],[Date]]&gt;TODAY(),0,IF(AND(tblData411[[#This Row],[Days Outstanding]]&lt;=90,tblData411[[#This Row],[Days Outstanding]]&gt;60),tblData411[[#This Row],[Status]],0))</f>
        <v>0</v>
      </c>
      <c r="M119" s="52" t="str">
        <f ca="1">IF(tblData411[[#This Row],[Date]]&gt;TODAY(),0,IF(tblData411[[#This Row],[Days Outstanding]]&gt;=90,tblData411[[#This Row],[Status]],0))</f>
        <v>ABATED</v>
      </c>
    </row>
    <row r="120" spans="1:13" x14ac:dyDescent="0.25">
      <c r="A120" s="48">
        <v>0</v>
      </c>
      <c r="B120" s="79">
        <v>42790</v>
      </c>
      <c r="C120" s="43" t="s">
        <v>31</v>
      </c>
      <c r="D120" s="49" t="s">
        <v>212</v>
      </c>
      <c r="E120" s="53" t="s">
        <v>26</v>
      </c>
      <c r="F120" s="117"/>
      <c r="G120" s="117"/>
      <c r="H120" s="54"/>
      <c r="I120" s="51">
        <f ca="1">IF(tblData411[[#This Row],[Date]]&lt;1, "",IF(tblData411[[#This Row],[Date]]&gt;TODAY(),0,(tblData411[[#This Row],[Date]]-TODAY())*-1))</f>
        <v>474</v>
      </c>
      <c r="J120" s="52">
        <f ca="1">IF(tblData411[[#This Row],[Date]]&lt;TODAY(),IF(tblData411[[#This Row],[Days Outstanding]]&lt;=30,tblData411[[#This Row],[Status]],0),)</f>
        <v>0</v>
      </c>
      <c r="K120" s="52">
        <f ca="1">IF(tblData411[[#This Row],[Date]]&gt;TODAY(),0,IF(AND(tblData411[[#This Row],[Days Outstanding]]&lt;=60,tblData411[[#This Row],[Days Outstanding]]&gt;30),tblData411[[#This Row],[Status]],0))</f>
        <v>0</v>
      </c>
      <c r="L120" s="52">
        <f ca="1">IF(tblData411[[#This Row],[Date]]&gt;TODAY(),0,IF(AND(tblData411[[#This Row],[Days Outstanding]]&lt;=90,tblData411[[#This Row],[Days Outstanding]]&gt;60),tblData411[[#This Row],[Status]],0))</f>
        <v>0</v>
      </c>
      <c r="M120" s="52" t="str">
        <f ca="1">IF(tblData411[[#This Row],[Date]]&gt;TODAY(),0,IF(tblData411[[#This Row],[Days Outstanding]]&gt;=90,tblData411[[#This Row],[Status]],0))</f>
        <v>ABATED</v>
      </c>
    </row>
    <row r="121" spans="1:13" x14ac:dyDescent="0.25">
      <c r="A121" s="48">
        <v>0</v>
      </c>
      <c r="B121" s="79">
        <v>42790</v>
      </c>
      <c r="C121" s="43" t="s">
        <v>31</v>
      </c>
      <c r="D121" s="49" t="s">
        <v>286</v>
      </c>
      <c r="E121" s="53" t="s">
        <v>26</v>
      </c>
      <c r="F121" s="117"/>
      <c r="G121" s="117"/>
      <c r="H121" s="54"/>
      <c r="I121" s="51">
        <f ca="1">IF(tblData411[[#This Row],[Date]]&lt;1, "",IF(tblData411[[#This Row],[Date]]&gt;TODAY(),0,(tblData411[[#This Row],[Date]]-TODAY())*-1))</f>
        <v>474</v>
      </c>
      <c r="J121" s="52">
        <f ca="1">IF(tblData411[[#This Row],[Date]]&lt;TODAY(),IF(tblData411[[#This Row],[Days Outstanding]]&lt;=30,tblData411[[#This Row],[Status]],0),)</f>
        <v>0</v>
      </c>
      <c r="K121" s="52">
        <f ca="1">IF(tblData411[[#This Row],[Date]]&gt;TODAY(),0,IF(AND(tblData411[[#This Row],[Days Outstanding]]&lt;=60,tblData411[[#This Row],[Days Outstanding]]&gt;30),tblData411[[#This Row],[Status]],0))</f>
        <v>0</v>
      </c>
      <c r="L121" s="52">
        <f ca="1">IF(tblData411[[#This Row],[Date]]&gt;TODAY(),0,IF(AND(tblData411[[#This Row],[Days Outstanding]]&lt;=90,tblData411[[#This Row],[Days Outstanding]]&gt;60),tblData411[[#This Row],[Status]],0))</f>
        <v>0</v>
      </c>
      <c r="M121" s="52" t="str">
        <f ca="1">IF(tblData411[[#This Row],[Date]]&gt;TODAY(),0,IF(tblData411[[#This Row],[Days Outstanding]]&gt;=90,tblData411[[#This Row],[Status]],0))</f>
        <v>ABATED</v>
      </c>
    </row>
    <row r="122" spans="1:13" x14ac:dyDescent="0.25">
      <c r="A122" s="48">
        <v>0</v>
      </c>
      <c r="B122" s="79">
        <v>42790</v>
      </c>
      <c r="C122" s="43" t="s">
        <v>287</v>
      </c>
      <c r="D122" s="49" t="s">
        <v>288</v>
      </c>
      <c r="E122" s="53"/>
      <c r="F122" s="117"/>
      <c r="G122" s="117"/>
      <c r="H122" s="54"/>
      <c r="I122" s="51">
        <f ca="1">IF(tblData411[[#This Row],[Date]]&lt;1, "",IF(tblData411[[#This Row],[Date]]&gt;TODAY(),0,(tblData411[[#This Row],[Date]]-TODAY())*-1))</f>
        <v>474</v>
      </c>
      <c r="J122" s="52">
        <f ca="1">IF(tblData411[[#This Row],[Date]]&lt;TODAY(),IF(tblData411[[#This Row],[Days Outstanding]]&lt;=30,tblData411[[#This Row],[Status]],0),)</f>
        <v>0</v>
      </c>
      <c r="K122" s="52">
        <f ca="1">IF(tblData411[[#This Row],[Date]]&gt;TODAY(),0,IF(AND(tblData411[[#This Row],[Days Outstanding]]&lt;=60,tblData411[[#This Row],[Days Outstanding]]&gt;30),tblData411[[#This Row],[Status]],0))</f>
        <v>0</v>
      </c>
      <c r="L122" s="52">
        <f ca="1">IF(tblData411[[#This Row],[Date]]&gt;TODAY(),0,IF(AND(tblData411[[#This Row],[Days Outstanding]]&lt;=90,tblData411[[#This Row],[Days Outstanding]]&gt;60),tblData411[[#This Row],[Status]],0))</f>
        <v>0</v>
      </c>
      <c r="M122" s="52">
        <f ca="1">IF(tblData411[[#This Row],[Date]]&gt;TODAY(),0,IF(tblData411[[#This Row],[Days Outstanding]]&gt;=90,tblData411[[#This Row],[Status]],0))</f>
        <v>0</v>
      </c>
    </row>
    <row r="123" spans="1:13" x14ac:dyDescent="0.25">
      <c r="A123" s="48">
        <v>0</v>
      </c>
      <c r="B123" s="79">
        <v>42790</v>
      </c>
      <c r="C123" s="43" t="s">
        <v>287</v>
      </c>
      <c r="D123" s="49" t="s">
        <v>289</v>
      </c>
      <c r="E123" s="53"/>
      <c r="F123" s="117"/>
      <c r="G123" s="117"/>
      <c r="H123" s="54"/>
      <c r="I123" s="51">
        <f ca="1">IF(tblData411[[#This Row],[Date]]&lt;1, "",IF(tblData411[[#This Row],[Date]]&gt;TODAY(),0,(tblData411[[#This Row],[Date]]-TODAY())*-1))</f>
        <v>474</v>
      </c>
      <c r="J123" s="52">
        <f ca="1">IF(tblData411[[#This Row],[Date]]&lt;TODAY(),IF(tblData411[[#This Row],[Days Outstanding]]&lt;=30,tblData411[[#This Row],[Status]],0),)</f>
        <v>0</v>
      </c>
      <c r="K123" s="52">
        <f ca="1">IF(tblData411[[#This Row],[Date]]&gt;TODAY(),0,IF(AND(tblData411[[#This Row],[Days Outstanding]]&lt;=60,tblData411[[#This Row],[Days Outstanding]]&gt;30),tblData411[[#This Row],[Status]],0))</f>
        <v>0</v>
      </c>
      <c r="L123" s="52">
        <f ca="1">IF(tblData411[[#This Row],[Date]]&gt;TODAY(),0,IF(AND(tblData411[[#This Row],[Days Outstanding]]&lt;=90,tblData411[[#This Row],[Days Outstanding]]&gt;60),tblData411[[#This Row],[Status]],0))</f>
        <v>0</v>
      </c>
      <c r="M123" s="52">
        <f ca="1">IF(tblData411[[#This Row],[Date]]&gt;TODAY(),0,IF(tblData411[[#This Row],[Days Outstanding]]&gt;=90,tblData411[[#This Row],[Status]],0))</f>
        <v>0</v>
      </c>
    </row>
    <row r="124" spans="1:13" x14ac:dyDescent="0.25">
      <c r="A124" s="48">
        <v>17020506</v>
      </c>
      <c r="B124" s="79">
        <v>42793</v>
      </c>
      <c r="C124" s="43" t="s">
        <v>24</v>
      </c>
      <c r="D124" s="49" t="s">
        <v>290</v>
      </c>
      <c r="E124" s="53" t="s">
        <v>26</v>
      </c>
      <c r="F124" s="117"/>
      <c r="G124" s="117"/>
      <c r="H124" s="54"/>
      <c r="I124" s="51">
        <f ca="1">IF(tblData411[[#This Row],[Date]]&lt;1, "",IF(tblData411[[#This Row],[Date]]&gt;TODAY(),0,(tblData411[[#This Row],[Date]]-TODAY())*-1))</f>
        <v>471</v>
      </c>
      <c r="J124" s="52">
        <f ca="1">IF(tblData411[[#This Row],[Date]]&lt;TODAY(),IF(tblData411[[#This Row],[Days Outstanding]]&lt;=30,tblData411[[#This Row],[Status]],0),)</f>
        <v>0</v>
      </c>
      <c r="K124" s="52">
        <f ca="1">IF(tblData411[[#This Row],[Date]]&gt;TODAY(),0,IF(AND(tblData411[[#This Row],[Days Outstanding]]&lt;=60,tblData411[[#This Row],[Days Outstanding]]&gt;30),tblData411[[#This Row],[Status]],0))</f>
        <v>0</v>
      </c>
      <c r="L124" s="52">
        <f ca="1">IF(tblData411[[#This Row],[Date]]&gt;TODAY(),0,IF(AND(tblData411[[#This Row],[Days Outstanding]]&lt;=90,tblData411[[#This Row],[Days Outstanding]]&gt;60),tblData411[[#This Row],[Status]],0))</f>
        <v>0</v>
      </c>
      <c r="M124" s="52" t="str">
        <f ca="1">IF(tblData411[[#This Row],[Date]]&gt;TODAY(),0,IF(tblData411[[#This Row],[Days Outstanding]]&gt;=90,tblData411[[#This Row],[Status]],0))</f>
        <v>ABATED</v>
      </c>
    </row>
    <row r="125" spans="1:13" x14ac:dyDescent="0.25">
      <c r="A125" s="48">
        <v>17020505</v>
      </c>
      <c r="B125" s="79">
        <v>42793</v>
      </c>
      <c r="C125" s="43" t="s">
        <v>24</v>
      </c>
      <c r="D125" s="49" t="s">
        <v>291</v>
      </c>
      <c r="E125" s="53" t="s">
        <v>26</v>
      </c>
      <c r="F125" s="117"/>
      <c r="G125" s="117"/>
      <c r="H125" s="54"/>
      <c r="I125" s="51">
        <f ca="1">IF(tblData411[[#This Row],[Date]]&lt;1, "",IF(tblData411[[#This Row],[Date]]&gt;TODAY(),0,(tblData411[[#This Row],[Date]]-TODAY())*-1))</f>
        <v>471</v>
      </c>
      <c r="J125" s="52">
        <f ca="1">IF(tblData411[[#This Row],[Date]]&lt;TODAY(),IF(tblData411[[#This Row],[Days Outstanding]]&lt;=30,tblData411[[#This Row],[Status]],0),)</f>
        <v>0</v>
      </c>
      <c r="K125" s="52">
        <f ca="1">IF(tblData411[[#This Row],[Date]]&gt;TODAY(),0,IF(AND(tblData411[[#This Row],[Days Outstanding]]&lt;=60,tblData411[[#This Row],[Days Outstanding]]&gt;30),tblData411[[#This Row],[Status]],0))</f>
        <v>0</v>
      </c>
      <c r="L125" s="52">
        <f ca="1">IF(tblData411[[#This Row],[Date]]&gt;TODAY(),0,IF(AND(tblData411[[#This Row],[Days Outstanding]]&lt;=90,tblData411[[#This Row],[Days Outstanding]]&gt;60),tblData411[[#This Row],[Status]],0))</f>
        <v>0</v>
      </c>
      <c r="M125" s="52" t="str">
        <f ca="1">IF(tblData411[[#This Row],[Date]]&gt;TODAY(),0,IF(tblData411[[#This Row],[Days Outstanding]]&gt;=90,tblData411[[#This Row],[Status]],0))</f>
        <v>ABATED</v>
      </c>
    </row>
    <row r="126" spans="1:13" x14ac:dyDescent="0.25">
      <c r="A126" s="48">
        <v>17020504</v>
      </c>
      <c r="B126" s="79">
        <v>42793</v>
      </c>
      <c r="C126" s="43" t="s">
        <v>24</v>
      </c>
      <c r="D126" s="49" t="s">
        <v>292</v>
      </c>
      <c r="E126" s="53"/>
      <c r="F126" s="117"/>
      <c r="G126" s="117"/>
      <c r="H126" s="54"/>
      <c r="I126" s="51">
        <f ca="1">IF(tblData411[[#This Row],[Date]]&lt;1, "",IF(tblData411[[#This Row],[Date]]&gt;TODAY(),0,(tblData411[[#This Row],[Date]]-TODAY())*-1))</f>
        <v>471</v>
      </c>
      <c r="J126" s="52">
        <f ca="1">IF(tblData411[[#This Row],[Date]]&lt;TODAY(),IF(tblData411[[#This Row],[Days Outstanding]]&lt;=30,tblData411[[#This Row],[Status]],0),)</f>
        <v>0</v>
      </c>
      <c r="K126" s="52">
        <f ca="1">IF(tblData411[[#This Row],[Date]]&gt;TODAY(),0,IF(AND(tblData411[[#This Row],[Days Outstanding]]&lt;=60,tblData411[[#This Row],[Days Outstanding]]&gt;30),tblData411[[#This Row],[Status]],0))</f>
        <v>0</v>
      </c>
      <c r="L126" s="52">
        <f ca="1">IF(tblData411[[#This Row],[Date]]&gt;TODAY(),0,IF(AND(tblData411[[#This Row],[Days Outstanding]]&lt;=90,tblData411[[#This Row],[Days Outstanding]]&gt;60),tblData411[[#This Row],[Status]],0))</f>
        <v>0</v>
      </c>
      <c r="M126" s="52">
        <f ca="1">IF(tblData411[[#This Row],[Date]]&gt;TODAY(),0,IF(tblData411[[#This Row],[Days Outstanding]]&gt;=90,tblData411[[#This Row],[Status]],0))</f>
        <v>0</v>
      </c>
    </row>
    <row r="127" spans="1:13" x14ac:dyDescent="0.25">
      <c r="A127" s="48">
        <v>17020503</v>
      </c>
      <c r="B127" s="79">
        <v>42793</v>
      </c>
      <c r="C127" s="43" t="s">
        <v>24</v>
      </c>
      <c r="D127" s="49" t="s">
        <v>293</v>
      </c>
      <c r="E127" s="53"/>
      <c r="F127" s="117"/>
      <c r="G127" s="117"/>
      <c r="H127" s="54"/>
      <c r="I127" s="51">
        <f ca="1">IF(tblData411[[#This Row],[Date]]&lt;1, "",IF(tblData411[[#This Row],[Date]]&gt;TODAY(),0,(tblData411[[#This Row],[Date]]-TODAY())*-1))</f>
        <v>471</v>
      </c>
      <c r="J127" s="52">
        <f ca="1">IF(tblData411[[#This Row],[Date]]&lt;TODAY(),IF(tblData411[[#This Row],[Days Outstanding]]&lt;=30,tblData411[[#This Row],[Status]],0),)</f>
        <v>0</v>
      </c>
      <c r="K127" s="52">
        <f ca="1">IF(tblData411[[#This Row],[Date]]&gt;TODAY(),0,IF(AND(tblData411[[#This Row],[Days Outstanding]]&lt;=60,tblData411[[#This Row],[Days Outstanding]]&gt;30),tblData411[[#This Row],[Status]],0))</f>
        <v>0</v>
      </c>
      <c r="L127" s="52">
        <f ca="1">IF(tblData411[[#This Row],[Date]]&gt;TODAY(),0,IF(AND(tblData411[[#This Row],[Days Outstanding]]&lt;=90,tblData411[[#This Row],[Days Outstanding]]&gt;60),tblData411[[#This Row],[Status]],0))</f>
        <v>0</v>
      </c>
      <c r="M127" s="52">
        <f ca="1">IF(tblData411[[#This Row],[Date]]&gt;TODAY(),0,IF(tblData411[[#This Row],[Days Outstanding]]&gt;=90,tblData411[[#This Row],[Status]],0))</f>
        <v>0</v>
      </c>
    </row>
    <row r="128" spans="1:13" x14ac:dyDescent="0.25">
      <c r="A128" s="48">
        <v>17020502</v>
      </c>
      <c r="B128" s="79">
        <v>42793</v>
      </c>
      <c r="C128" s="43" t="s">
        <v>24</v>
      </c>
      <c r="D128" s="49" t="s">
        <v>294</v>
      </c>
      <c r="E128" s="53"/>
      <c r="F128" s="117"/>
      <c r="G128" s="117"/>
      <c r="H128" s="54"/>
      <c r="I128" s="51">
        <f ca="1">IF(tblData411[[#This Row],[Date]]&lt;1, "",IF(tblData411[[#This Row],[Date]]&gt;TODAY(),0,(tblData411[[#This Row],[Date]]-TODAY())*-1))</f>
        <v>471</v>
      </c>
      <c r="J128" s="52">
        <f ca="1">IF(tblData411[[#This Row],[Date]]&lt;TODAY(),IF(tblData411[[#This Row],[Days Outstanding]]&lt;=30,tblData411[[#This Row],[Status]],0),)</f>
        <v>0</v>
      </c>
      <c r="K128" s="52">
        <f ca="1">IF(tblData411[[#This Row],[Date]]&gt;TODAY(),0,IF(AND(tblData411[[#This Row],[Days Outstanding]]&lt;=60,tblData411[[#This Row],[Days Outstanding]]&gt;30),tblData411[[#This Row],[Status]],0))</f>
        <v>0</v>
      </c>
      <c r="L128" s="52">
        <f ca="1">IF(tblData411[[#This Row],[Date]]&gt;TODAY(),0,IF(AND(tblData411[[#This Row],[Days Outstanding]]&lt;=90,tblData411[[#This Row],[Days Outstanding]]&gt;60),tblData411[[#This Row],[Status]],0))</f>
        <v>0</v>
      </c>
      <c r="M128" s="52">
        <f ca="1">IF(tblData411[[#This Row],[Date]]&gt;TODAY(),0,IF(tblData411[[#This Row],[Days Outstanding]]&gt;=90,tblData411[[#This Row],[Status]],0))</f>
        <v>0</v>
      </c>
    </row>
    <row r="129" spans="1:13" x14ac:dyDescent="0.25">
      <c r="A129" s="48">
        <v>17020201</v>
      </c>
      <c r="B129" s="79">
        <v>42793</v>
      </c>
      <c r="C129" s="43" t="s">
        <v>24</v>
      </c>
      <c r="D129" s="49" t="s">
        <v>295</v>
      </c>
      <c r="E129" s="53" t="s">
        <v>26</v>
      </c>
      <c r="F129" s="117"/>
      <c r="G129" s="117"/>
      <c r="H129" s="54"/>
      <c r="I129" s="51">
        <f ca="1">IF(tblData411[[#This Row],[Date]]&lt;1, "",IF(tblData411[[#This Row],[Date]]&gt;TODAY(),0,(tblData411[[#This Row],[Date]]-TODAY())*-1))</f>
        <v>471</v>
      </c>
      <c r="J129" s="52">
        <f ca="1">IF(tblData411[[#This Row],[Date]]&lt;TODAY(),IF(tblData411[[#This Row],[Days Outstanding]]&lt;=30,tblData411[[#This Row],[Status]],0),)</f>
        <v>0</v>
      </c>
      <c r="K129" s="52">
        <f ca="1">IF(tblData411[[#This Row],[Date]]&gt;TODAY(),0,IF(AND(tblData411[[#This Row],[Days Outstanding]]&lt;=60,tblData411[[#This Row],[Days Outstanding]]&gt;30),tblData411[[#This Row],[Status]],0))</f>
        <v>0</v>
      </c>
      <c r="L129" s="52">
        <f ca="1">IF(tblData411[[#This Row],[Date]]&gt;TODAY(),0,IF(AND(tblData411[[#This Row],[Days Outstanding]]&lt;=90,tblData411[[#This Row],[Days Outstanding]]&gt;60),tblData411[[#This Row],[Status]],0))</f>
        <v>0</v>
      </c>
      <c r="M129" s="52" t="str">
        <f ca="1">IF(tblData411[[#This Row],[Date]]&gt;TODAY(),0,IF(tblData411[[#This Row],[Days Outstanding]]&gt;=90,tblData411[[#This Row],[Status]],0))</f>
        <v>ABATED</v>
      </c>
    </row>
    <row r="130" spans="1:13" x14ac:dyDescent="0.25">
      <c r="A130" s="48">
        <v>17020500</v>
      </c>
      <c r="B130" s="43">
        <v>42793</v>
      </c>
      <c r="C130" s="43" t="s">
        <v>24</v>
      </c>
      <c r="D130" s="49" t="s">
        <v>296</v>
      </c>
      <c r="E130" s="53"/>
      <c r="F130" s="117"/>
      <c r="G130" s="117"/>
      <c r="H130" s="54"/>
      <c r="I130" s="51">
        <f ca="1">IF(tblData411[[#This Row],[Date]]&lt;1, "",IF(tblData411[[#This Row],[Date]]&gt;TODAY(),0,(tblData411[[#This Row],[Date]]-TODAY())*-1))</f>
        <v>471</v>
      </c>
      <c r="J130" s="52"/>
      <c r="K130" s="52"/>
      <c r="L130" s="52"/>
      <c r="M130" s="52"/>
    </row>
    <row r="131" spans="1:13" x14ac:dyDescent="0.25">
      <c r="A131" s="56">
        <v>17020607</v>
      </c>
      <c r="B131" s="57">
        <v>42793</v>
      </c>
      <c r="C131" s="57" t="s">
        <v>28</v>
      </c>
      <c r="D131" s="58" t="s">
        <v>297</v>
      </c>
      <c r="E131" s="62"/>
      <c r="F131" s="128"/>
      <c r="G131" s="128"/>
      <c r="H131" s="63"/>
      <c r="I131" s="51">
        <f ca="1">IF(tblData411[[#This Row],[Date]]&lt;1, "",IF(tblData411[[#This Row],[Date]]&gt;TODAY(),0,(tblData411[[#This Row],[Date]]-TODAY())*-1))</f>
        <v>471</v>
      </c>
      <c r="J131" s="61"/>
      <c r="K131" s="61"/>
      <c r="L131" s="61"/>
      <c r="M131" s="61"/>
    </row>
    <row r="132" spans="1:13" s="64" customFormat="1" x14ac:dyDescent="0.25">
      <c r="A132" s="48">
        <v>17020287</v>
      </c>
      <c r="B132" s="43">
        <v>42793</v>
      </c>
      <c r="C132" s="43" t="s">
        <v>28</v>
      </c>
      <c r="D132" s="49" t="s">
        <v>298</v>
      </c>
      <c r="E132" s="53"/>
      <c r="F132" s="117"/>
      <c r="G132" s="117"/>
      <c r="H132" s="54"/>
      <c r="I132" s="51">
        <f ca="1">IF(tblData411[[#This Row],[Date]]&lt;1, "",IF(tblData411[[#This Row],[Date]]&gt;TODAY(),0,(tblData411[[#This Row],[Date]]-TODAY())*-1))</f>
        <v>471</v>
      </c>
      <c r="J132" s="52">
        <f ca="1">IF(tblData411[[#This Row],[Date]]&lt;TODAY(),IF(tblData411[[#This Row],[Days Outstanding]]&lt;=30,tblData411[[#This Row],[Status]],0),)</f>
        <v>0</v>
      </c>
      <c r="K132" s="52">
        <f ca="1">IF(tblData411[[#This Row],[Date]]&gt;TODAY(),0,IF(AND(tblData411[[#This Row],[Days Outstanding]]&lt;=60,tblData411[[#This Row],[Days Outstanding]]&gt;30),tblData411[[#This Row],[Status]],0))</f>
        <v>0</v>
      </c>
      <c r="L132" s="52">
        <f ca="1">IF(tblData411[[#This Row],[Date]]&gt;TODAY(),0,IF(AND(tblData411[[#This Row],[Days Outstanding]]&lt;=90,tblData411[[#This Row],[Days Outstanding]]&gt;60),tblData411[[#This Row],[Status]],0))</f>
        <v>0</v>
      </c>
      <c r="M132" s="52">
        <f ca="1">IF(tblData411[[#This Row],[Date]]&gt;TODAY(),0,IF(tblData411[[#This Row],[Days Outstanding]]&gt;=90,tblData411[[#This Row],[Status]],0))</f>
        <v>0</v>
      </c>
    </row>
    <row r="133" spans="1:13" s="64" customFormat="1" x14ac:dyDescent="0.25">
      <c r="A133" s="48">
        <v>17020614</v>
      </c>
      <c r="B133" s="43">
        <v>42793</v>
      </c>
      <c r="C133" s="43" t="s">
        <v>28</v>
      </c>
      <c r="D133" s="49" t="s">
        <v>299</v>
      </c>
      <c r="E133" s="53"/>
      <c r="F133" s="117"/>
      <c r="G133" s="117"/>
      <c r="H133" s="54"/>
      <c r="I133" s="51">
        <f ca="1">IF(tblData411[[#This Row],[Date]]&lt;1, "",IF(tblData411[[#This Row],[Date]]&gt;TODAY(),0,(tblData411[[#This Row],[Date]]-TODAY())*-1))</f>
        <v>471</v>
      </c>
      <c r="J133" s="52">
        <f ca="1">IF(tblData411[[#This Row],[Date]]&lt;TODAY(),IF(tblData411[[#This Row],[Days Outstanding]]&lt;=30,tblData411[[#This Row],[Status]],0),)</f>
        <v>0</v>
      </c>
      <c r="K133" s="52">
        <f ca="1">IF(tblData411[[#This Row],[Date]]&gt;TODAY(),0,IF(AND(tblData411[[#This Row],[Days Outstanding]]&lt;=60,tblData411[[#This Row],[Days Outstanding]]&gt;30),tblData411[[#This Row],[Status]],0))</f>
        <v>0</v>
      </c>
      <c r="L133" s="52">
        <f ca="1">IF(tblData411[[#This Row],[Date]]&gt;TODAY(),0,IF(AND(tblData411[[#This Row],[Days Outstanding]]&lt;=90,tblData411[[#This Row],[Days Outstanding]]&gt;60),tblData411[[#This Row],[Status]],0))</f>
        <v>0</v>
      </c>
      <c r="M133" s="52">
        <f ca="1">IF(tblData411[[#This Row],[Date]]&gt;TODAY(),0,IF(tblData411[[#This Row],[Days Outstanding]]&gt;=90,tblData411[[#This Row],[Status]],0))</f>
        <v>0</v>
      </c>
    </row>
    <row r="134" spans="1:13" s="64" customFormat="1" x14ac:dyDescent="0.25">
      <c r="A134" s="48">
        <v>0</v>
      </c>
      <c r="B134" s="43">
        <v>42793</v>
      </c>
      <c r="C134" s="43" t="s">
        <v>31</v>
      </c>
      <c r="D134" s="49" t="s">
        <v>300</v>
      </c>
      <c r="E134" s="53"/>
      <c r="F134" s="117"/>
      <c r="G134" s="117"/>
      <c r="H134" s="54"/>
      <c r="I134" s="51">
        <f ca="1">IF(tblData411[[#This Row],[Date]]&lt;1, "",IF(tblData411[[#This Row],[Date]]&gt;TODAY(),0,(tblData411[[#This Row],[Date]]-TODAY())*-1))</f>
        <v>471</v>
      </c>
      <c r="J134" s="52">
        <f ca="1">IF(tblData411[[#This Row],[Date]]&lt;TODAY(),IF(tblData411[[#This Row],[Days Outstanding]]&lt;=30,tblData411[[#This Row],[Status]],0),)</f>
        <v>0</v>
      </c>
      <c r="K134" s="52">
        <f ca="1">IF(tblData411[[#This Row],[Date]]&gt;TODAY(),0,IF(AND(tblData411[[#This Row],[Days Outstanding]]&lt;=60,tblData411[[#This Row],[Days Outstanding]]&gt;30),tblData411[[#This Row],[Status]],0))</f>
        <v>0</v>
      </c>
      <c r="L134" s="52">
        <f ca="1">IF(tblData411[[#This Row],[Date]]&gt;TODAY(),0,IF(AND(tblData411[[#This Row],[Days Outstanding]]&lt;=90,tblData411[[#This Row],[Days Outstanding]]&gt;60),tblData411[[#This Row],[Status]],0))</f>
        <v>0</v>
      </c>
      <c r="M134" s="52">
        <f ca="1">IF(tblData411[[#This Row],[Date]]&gt;TODAY(),0,IF(tblData411[[#This Row],[Days Outstanding]]&gt;=90,tblData411[[#This Row],[Status]],0))</f>
        <v>0</v>
      </c>
    </row>
    <row r="135" spans="1:13" s="64" customFormat="1" x14ac:dyDescent="0.25">
      <c r="A135" s="48">
        <v>17020514</v>
      </c>
      <c r="B135" s="43">
        <v>42794</v>
      </c>
      <c r="C135" s="43" t="s">
        <v>24</v>
      </c>
      <c r="D135" s="49" t="s">
        <v>301</v>
      </c>
      <c r="E135" s="53" t="s">
        <v>26</v>
      </c>
      <c r="F135" s="117"/>
      <c r="G135" s="117"/>
      <c r="H135" s="54"/>
      <c r="I135" s="51">
        <f ca="1">IF(tblData411[[#This Row],[Date]]&lt;1, "",IF(tblData411[[#This Row],[Date]]&gt;TODAY(),0,(tblData411[[#This Row],[Date]]-TODAY())*-1))</f>
        <v>470</v>
      </c>
      <c r="J135" s="52">
        <f ca="1">IF(tblData411[[#This Row],[Date]]&lt;TODAY(),IF(tblData411[[#This Row],[Days Outstanding]]&lt;=30,tblData411[[#This Row],[Status]],0),)</f>
        <v>0</v>
      </c>
      <c r="K135" s="52">
        <f ca="1">IF(tblData411[[#This Row],[Date]]&gt;TODAY(),0,IF(AND(tblData411[[#This Row],[Days Outstanding]]&lt;=60,tblData411[[#This Row],[Days Outstanding]]&gt;30),tblData411[[#This Row],[Status]],0))</f>
        <v>0</v>
      </c>
      <c r="L135" s="52">
        <f ca="1">IF(tblData411[[#This Row],[Date]]&gt;TODAY(),0,IF(AND(tblData411[[#This Row],[Days Outstanding]]&lt;=90,tblData411[[#This Row],[Days Outstanding]]&gt;60),tblData411[[#This Row],[Status]],0))</f>
        <v>0</v>
      </c>
      <c r="M135" s="52" t="str">
        <f ca="1">IF(tblData411[[#This Row],[Date]]&gt;TODAY(),0,IF(tblData411[[#This Row],[Days Outstanding]]&gt;=90,tblData411[[#This Row],[Status]],0))</f>
        <v>ABATED</v>
      </c>
    </row>
    <row r="136" spans="1:13" s="64" customFormat="1" x14ac:dyDescent="0.25">
      <c r="A136" s="48">
        <v>17020513</v>
      </c>
      <c r="B136" s="43">
        <v>42794</v>
      </c>
      <c r="C136" s="43" t="s">
        <v>24</v>
      </c>
      <c r="D136" s="49" t="s">
        <v>302</v>
      </c>
      <c r="E136" s="53" t="s">
        <v>26</v>
      </c>
      <c r="F136" s="117"/>
      <c r="G136" s="117"/>
      <c r="H136" s="54"/>
      <c r="I136" s="51">
        <f ca="1">IF(tblData411[[#This Row],[Date]]&lt;1, "",IF(tblData411[[#This Row],[Date]]&gt;TODAY(),0,(tblData411[[#This Row],[Date]]-TODAY())*-1))</f>
        <v>470</v>
      </c>
      <c r="J136" s="52">
        <f ca="1">IF(tblData411[[#This Row],[Date]]&lt;TODAY(),IF(tblData411[[#This Row],[Days Outstanding]]&lt;=30,tblData411[[#This Row],[Status]],0),)</f>
        <v>0</v>
      </c>
      <c r="K136" s="52">
        <f ca="1">IF(tblData411[[#This Row],[Date]]&gt;TODAY(),0,IF(AND(tblData411[[#This Row],[Days Outstanding]]&lt;=60,tblData411[[#This Row],[Days Outstanding]]&gt;30),tblData411[[#This Row],[Status]],0))</f>
        <v>0</v>
      </c>
      <c r="L136" s="52">
        <f ca="1">IF(tblData411[[#This Row],[Date]]&gt;TODAY(),0,IF(AND(tblData411[[#This Row],[Days Outstanding]]&lt;=90,tblData411[[#This Row],[Days Outstanding]]&gt;60),tblData411[[#This Row],[Status]],0))</f>
        <v>0</v>
      </c>
      <c r="M136" s="52" t="str">
        <f ca="1">IF(tblData411[[#This Row],[Date]]&gt;TODAY(),0,IF(tblData411[[#This Row],[Days Outstanding]]&gt;=90,tblData411[[#This Row],[Status]],0))</f>
        <v>ABATED</v>
      </c>
    </row>
    <row r="137" spans="1:13" s="64" customFormat="1" x14ac:dyDescent="0.25">
      <c r="A137" s="48">
        <v>17020512</v>
      </c>
      <c r="B137" s="43">
        <v>42794</v>
      </c>
      <c r="C137" s="43" t="s">
        <v>24</v>
      </c>
      <c r="D137" s="49" t="s">
        <v>303</v>
      </c>
      <c r="E137" s="53" t="s">
        <v>26</v>
      </c>
      <c r="F137" s="117"/>
      <c r="G137" s="117"/>
      <c r="H137" s="54"/>
      <c r="I137" s="51">
        <f ca="1">IF(tblData411[[#This Row],[Date]]&lt;1, "",IF(tblData411[[#This Row],[Date]]&gt;TODAY(),0,(tblData411[[#This Row],[Date]]-TODAY())*-1))</f>
        <v>470</v>
      </c>
      <c r="J137" s="52">
        <f ca="1">IF(tblData411[[#This Row],[Date]]&lt;TODAY(),IF(tblData411[[#This Row],[Days Outstanding]]&lt;=30,tblData411[[#This Row],[Status]],0),)</f>
        <v>0</v>
      </c>
      <c r="K137" s="52">
        <f ca="1">IF(tblData411[[#This Row],[Date]]&gt;TODAY(),0,IF(AND(tblData411[[#This Row],[Days Outstanding]]&lt;=60,tblData411[[#This Row],[Days Outstanding]]&gt;30),tblData411[[#This Row],[Status]],0))</f>
        <v>0</v>
      </c>
      <c r="L137" s="52">
        <f ca="1">IF(tblData411[[#This Row],[Date]]&gt;TODAY(),0,IF(AND(tblData411[[#This Row],[Days Outstanding]]&lt;=90,tblData411[[#This Row],[Days Outstanding]]&gt;60),tblData411[[#This Row],[Status]],0))</f>
        <v>0</v>
      </c>
      <c r="M137" s="52" t="str">
        <f ca="1">IF(tblData411[[#This Row],[Date]]&gt;TODAY(),0,IF(tblData411[[#This Row],[Days Outstanding]]&gt;=90,tblData411[[#This Row],[Status]],0))</f>
        <v>ABATED</v>
      </c>
    </row>
    <row r="138" spans="1:13" s="64" customFormat="1" x14ac:dyDescent="0.25">
      <c r="A138" s="48">
        <v>17020511</v>
      </c>
      <c r="B138" s="43">
        <v>42794</v>
      </c>
      <c r="C138" s="43" t="s">
        <v>24</v>
      </c>
      <c r="D138" s="49" t="s">
        <v>304</v>
      </c>
      <c r="E138" s="53" t="s">
        <v>26</v>
      </c>
      <c r="F138" s="117"/>
      <c r="G138" s="117"/>
      <c r="H138" s="54"/>
      <c r="I138" s="51">
        <f ca="1">IF(tblData411[[#This Row],[Date]]&lt;1, "",IF(tblData411[[#This Row],[Date]]&gt;TODAY(),0,(tblData411[[#This Row],[Date]]-TODAY())*-1))</f>
        <v>470</v>
      </c>
      <c r="J138" s="52">
        <f ca="1">IF(tblData411[[#This Row],[Date]]&lt;TODAY(),IF(tblData411[[#This Row],[Days Outstanding]]&lt;=30,tblData411[[#This Row],[Status]],0),)</f>
        <v>0</v>
      </c>
      <c r="K138" s="52">
        <f ca="1">IF(tblData411[[#This Row],[Date]]&gt;TODAY(),0,IF(AND(tblData411[[#This Row],[Days Outstanding]]&lt;=60,tblData411[[#This Row],[Days Outstanding]]&gt;30),tblData411[[#This Row],[Status]],0))</f>
        <v>0</v>
      </c>
      <c r="L138" s="52">
        <f ca="1">IF(tblData411[[#This Row],[Date]]&gt;TODAY(),0,IF(AND(tblData411[[#This Row],[Days Outstanding]]&lt;=90,tblData411[[#This Row],[Days Outstanding]]&gt;60),tblData411[[#This Row],[Status]],0))</f>
        <v>0</v>
      </c>
      <c r="M138" s="52" t="str">
        <f ca="1">IF(tblData411[[#This Row],[Date]]&gt;TODAY(),0,IF(tblData411[[#This Row],[Days Outstanding]]&gt;=90,tblData411[[#This Row],[Status]],0))</f>
        <v>ABATED</v>
      </c>
    </row>
    <row r="139" spans="1:13" s="64" customFormat="1" x14ac:dyDescent="0.25">
      <c r="A139" s="48">
        <v>17020510</v>
      </c>
      <c r="B139" s="43">
        <v>42794</v>
      </c>
      <c r="C139" s="43" t="s">
        <v>24</v>
      </c>
      <c r="D139" s="49" t="s">
        <v>305</v>
      </c>
      <c r="E139" s="53" t="s">
        <v>26</v>
      </c>
      <c r="F139" s="117"/>
      <c r="G139" s="117"/>
      <c r="H139" s="54"/>
      <c r="I139" s="51">
        <f ca="1">IF(tblData411[[#This Row],[Date]]&lt;1, "",IF(tblData411[[#This Row],[Date]]&gt;TODAY(),0,(tblData411[[#This Row],[Date]]-TODAY())*-1))</f>
        <v>470</v>
      </c>
      <c r="J139" s="52">
        <f ca="1">IF(tblData411[[#This Row],[Date]]&lt;TODAY(),IF(tblData411[[#This Row],[Days Outstanding]]&lt;=30,tblData411[[#This Row],[Status]],0),)</f>
        <v>0</v>
      </c>
      <c r="K139" s="52">
        <f ca="1">IF(tblData411[[#This Row],[Date]]&gt;TODAY(),0,IF(AND(tblData411[[#This Row],[Days Outstanding]]&lt;=60,tblData411[[#This Row],[Days Outstanding]]&gt;30),tblData411[[#This Row],[Status]],0))</f>
        <v>0</v>
      </c>
      <c r="L139" s="52">
        <f ca="1">IF(tblData411[[#This Row],[Date]]&gt;TODAY(),0,IF(AND(tblData411[[#This Row],[Days Outstanding]]&lt;=90,tblData411[[#This Row],[Days Outstanding]]&gt;60),tblData411[[#This Row],[Status]],0))</f>
        <v>0</v>
      </c>
      <c r="M139" s="52" t="str">
        <f ca="1">IF(tblData411[[#This Row],[Date]]&gt;TODAY(),0,IF(tblData411[[#This Row],[Days Outstanding]]&gt;=90,tblData411[[#This Row],[Status]],0))</f>
        <v>ABATED</v>
      </c>
    </row>
    <row r="140" spans="1:13" s="64" customFormat="1" x14ac:dyDescent="0.25">
      <c r="A140" s="48">
        <v>17020509</v>
      </c>
      <c r="B140" s="43">
        <v>42794</v>
      </c>
      <c r="C140" s="43" t="s">
        <v>24</v>
      </c>
      <c r="D140" s="49" t="s">
        <v>306</v>
      </c>
      <c r="E140" s="53" t="s">
        <v>26</v>
      </c>
      <c r="F140" s="117"/>
      <c r="G140" s="117"/>
      <c r="H140" s="54"/>
      <c r="I140" s="51">
        <f ca="1">IF(tblData411[[#This Row],[Date]]&lt;1, "",IF(tblData411[[#This Row],[Date]]&gt;TODAY(),0,(tblData411[[#This Row],[Date]]-TODAY())*-1))</f>
        <v>470</v>
      </c>
      <c r="J140" s="52">
        <f ca="1">IF(tblData411[[#This Row],[Date]]&lt;TODAY(),IF(tblData411[[#This Row],[Days Outstanding]]&lt;=30,tblData411[[#This Row],[Status]],0),)</f>
        <v>0</v>
      </c>
      <c r="K140" s="52">
        <f ca="1">IF(tblData411[[#This Row],[Date]]&gt;TODAY(),0,IF(AND(tblData411[[#This Row],[Days Outstanding]]&lt;=60,tblData411[[#This Row],[Days Outstanding]]&gt;30),tblData411[[#This Row],[Status]],0))</f>
        <v>0</v>
      </c>
      <c r="L140" s="52">
        <f ca="1">IF(tblData411[[#This Row],[Date]]&gt;TODAY(),0,IF(AND(tblData411[[#This Row],[Days Outstanding]]&lt;=90,tblData411[[#This Row],[Days Outstanding]]&gt;60),tblData411[[#This Row],[Status]],0))</f>
        <v>0</v>
      </c>
      <c r="M140" s="52" t="str">
        <f ca="1">IF(tblData411[[#This Row],[Date]]&gt;TODAY(),0,IF(tblData411[[#This Row],[Days Outstanding]]&gt;=90,tblData411[[#This Row],[Status]],0))</f>
        <v>ABATED</v>
      </c>
    </row>
    <row r="141" spans="1:13" s="64" customFormat="1" x14ac:dyDescent="0.25">
      <c r="A141" s="48">
        <v>17020507</v>
      </c>
      <c r="B141" s="43">
        <v>42794</v>
      </c>
      <c r="C141" s="43" t="s">
        <v>24</v>
      </c>
      <c r="D141" s="49" t="s">
        <v>307</v>
      </c>
      <c r="E141" s="53"/>
      <c r="F141" s="117"/>
      <c r="G141" s="117"/>
      <c r="H141" s="54"/>
      <c r="I141" s="51">
        <f ca="1">IF(tblData411[[#This Row],[Date]]&lt;1, "",IF(tblData411[[#This Row],[Date]]&gt;TODAY(),0,(tblData411[[#This Row],[Date]]-TODAY())*-1))</f>
        <v>470</v>
      </c>
      <c r="J141" s="52">
        <f ca="1">IF(tblData411[[#This Row],[Date]]&lt;TODAY(),IF(tblData411[[#This Row],[Days Outstanding]]&lt;=30,tblData411[[#This Row],[Status]],0),)</f>
        <v>0</v>
      </c>
      <c r="K141" s="52">
        <f ca="1">IF(tblData411[[#This Row],[Date]]&gt;TODAY(),0,IF(AND(tblData411[[#This Row],[Days Outstanding]]&lt;=60,tblData411[[#This Row],[Days Outstanding]]&gt;30),tblData411[[#This Row],[Status]],0))</f>
        <v>0</v>
      </c>
      <c r="L141" s="52">
        <f ca="1">IF(tblData411[[#This Row],[Date]]&gt;TODAY(),0,IF(AND(tblData411[[#This Row],[Days Outstanding]]&lt;=90,tblData411[[#This Row],[Days Outstanding]]&gt;60),tblData411[[#This Row],[Status]],0))</f>
        <v>0</v>
      </c>
      <c r="M141" s="52">
        <f ca="1">IF(tblData411[[#This Row],[Date]]&gt;TODAY(),0,IF(tblData411[[#This Row],[Days Outstanding]]&gt;=90,tblData411[[#This Row],[Status]],0))</f>
        <v>0</v>
      </c>
    </row>
    <row r="142" spans="1:13" s="64" customFormat="1" x14ac:dyDescent="0.25">
      <c r="A142" s="48">
        <v>17020445</v>
      </c>
      <c r="B142" s="43">
        <v>42794</v>
      </c>
      <c r="C142" s="43" t="s">
        <v>28</v>
      </c>
      <c r="D142" s="49" t="s">
        <v>308</v>
      </c>
      <c r="E142" s="53"/>
      <c r="F142" s="117"/>
      <c r="G142" s="117"/>
      <c r="H142" s="54"/>
      <c r="I142" s="51">
        <f ca="1">IF(tblData411[[#This Row],[Date]]&lt;1, "",IF(tblData411[[#This Row],[Date]]&gt;TODAY(),0,(tblData411[[#This Row],[Date]]-TODAY())*-1))</f>
        <v>470</v>
      </c>
      <c r="J142" s="52">
        <f ca="1">IF(tblData411[[#This Row],[Date]]&lt;TODAY(),IF(tblData411[[#This Row],[Days Outstanding]]&lt;=30,tblData411[[#This Row],[Status]],0),)</f>
        <v>0</v>
      </c>
      <c r="K142" s="52">
        <f ca="1">IF(tblData411[[#This Row],[Date]]&gt;TODAY(),0,IF(AND(tblData411[[#This Row],[Days Outstanding]]&lt;=60,tblData411[[#This Row],[Days Outstanding]]&gt;30),tblData411[[#This Row],[Status]],0))</f>
        <v>0</v>
      </c>
      <c r="L142" s="52">
        <f ca="1">IF(tblData411[[#This Row],[Date]]&gt;TODAY(),0,IF(AND(tblData411[[#This Row],[Days Outstanding]]&lt;=90,tblData411[[#This Row],[Days Outstanding]]&gt;60),tblData411[[#This Row],[Status]],0))</f>
        <v>0</v>
      </c>
      <c r="M142" s="52">
        <f ca="1">IF(tblData411[[#This Row],[Date]]&gt;TODAY(),0,IF(tblData411[[#This Row],[Days Outstanding]]&gt;=90,tblData411[[#This Row],[Status]],0))</f>
        <v>0</v>
      </c>
    </row>
    <row r="143" spans="1:13" s="64" customFormat="1" x14ac:dyDescent="0.25">
      <c r="A143" s="48">
        <v>17010317</v>
      </c>
      <c r="B143" s="43">
        <v>42794</v>
      </c>
      <c r="C143" s="43" t="s">
        <v>28</v>
      </c>
      <c r="D143" s="49" t="s">
        <v>309</v>
      </c>
      <c r="E143" s="53"/>
      <c r="F143" s="117"/>
      <c r="G143" s="117"/>
      <c r="H143" s="54"/>
      <c r="I143" s="51">
        <f ca="1">IF(tblData411[[#This Row],[Date]]&lt;1, "",IF(tblData411[[#This Row],[Date]]&gt;TODAY(),0,(tblData411[[#This Row],[Date]]-TODAY())*-1))</f>
        <v>470</v>
      </c>
      <c r="J143" s="52">
        <f ca="1">IF(tblData411[[#This Row],[Date]]&lt;TODAY(),IF(tblData411[[#This Row],[Days Outstanding]]&lt;=30,tblData411[[#This Row],[Status]],0),)</f>
        <v>0</v>
      </c>
      <c r="K143" s="52">
        <f ca="1">IF(tblData411[[#This Row],[Date]]&gt;TODAY(),0,IF(AND(tblData411[[#This Row],[Days Outstanding]]&lt;=60,tblData411[[#This Row],[Days Outstanding]]&gt;30),tblData411[[#This Row],[Status]],0))</f>
        <v>0</v>
      </c>
      <c r="L143" s="52">
        <f ca="1">IF(tblData411[[#This Row],[Date]]&gt;TODAY(),0,IF(AND(tblData411[[#This Row],[Days Outstanding]]&lt;=90,tblData411[[#This Row],[Days Outstanding]]&gt;60),tblData411[[#This Row],[Status]],0))</f>
        <v>0</v>
      </c>
      <c r="M143" s="52">
        <f ca="1">IF(tblData411[[#This Row],[Date]]&gt;TODAY(),0,IF(tblData411[[#This Row],[Days Outstanding]]&gt;=90,tblData411[[#This Row],[Status]],0))</f>
        <v>0</v>
      </c>
    </row>
    <row r="144" spans="1:13" s="64" customFormat="1" x14ac:dyDescent="0.25">
      <c r="A144" s="48">
        <v>17010317</v>
      </c>
      <c r="B144" s="43">
        <v>42794</v>
      </c>
      <c r="C144" s="43" t="s">
        <v>28</v>
      </c>
      <c r="D144" s="49" t="s">
        <v>310</v>
      </c>
      <c r="E144" s="53"/>
      <c r="F144" s="117"/>
      <c r="G144" s="117"/>
      <c r="H144" s="54"/>
      <c r="I144" s="51">
        <f ca="1">IF(tblData411[[#This Row],[Date]]&lt;1, "",IF(tblData411[[#This Row],[Date]]&gt;TODAY(),0,(tblData411[[#This Row],[Date]]-TODAY())*-1))</f>
        <v>470</v>
      </c>
      <c r="J144" s="52">
        <f ca="1">IF(tblData411[[#This Row],[Date]]&lt;TODAY(),IF(tblData411[[#This Row],[Days Outstanding]]&lt;=30,tblData411[[#This Row],[Status]],0),)</f>
        <v>0</v>
      </c>
      <c r="K144" s="52">
        <f ca="1">IF(tblData411[[#This Row],[Date]]&gt;TODAY(),0,IF(AND(tblData411[[#This Row],[Days Outstanding]]&lt;=60,tblData411[[#This Row],[Days Outstanding]]&gt;30),tblData411[[#This Row],[Status]],0))</f>
        <v>0</v>
      </c>
      <c r="L144" s="52">
        <f ca="1">IF(tblData411[[#This Row],[Date]]&gt;TODAY(),0,IF(AND(tblData411[[#This Row],[Days Outstanding]]&lt;=90,tblData411[[#This Row],[Days Outstanding]]&gt;60),tblData411[[#This Row],[Status]],0))</f>
        <v>0</v>
      </c>
      <c r="M144" s="52">
        <f ca="1">IF(tblData411[[#This Row],[Date]]&gt;TODAY(),0,IF(tblData411[[#This Row],[Days Outstanding]]&gt;=90,tblData411[[#This Row],[Status]],0))</f>
        <v>0</v>
      </c>
    </row>
    <row r="145" spans="1:13" s="64" customFormat="1" x14ac:dyDescent="0.25">
      <c r="A145" s="48">
        <v>17010317</v>
      </c>
      <c r="B145" s="43">
        <v>42794</v>
      </c>
      <c r="C145" s="43" t="s">
        <v>28</v>
      </c>
      <c r="D145" s="49" t="s">
        <v>311</v>
      </c>
      <c r="E145" s="53"/>
      <c r="F145" s="117"/>
      <c r="G145" s="117"/>
      <c r="H145" s="54"/>
      <c r="I145" s="51">
        <f ca="1">IF(tblData411[[#This Row],[Date]]&lt;1, "",IF(tblData411[[#This Row],[Date]]&gt;TODAY(),0,(tblData411[[#This Row],[Date]]-TODAY())*-1))</f>
        <v>470</v>
      </c>
      <c r="J145" s="52">
        <f ca="1">IF(tblData411[[#This Row],[Date]]&lt;TODAY(),IF(tblData411[[#This Row],[Days Outstanding]]&lt;=30,tblData411[[#This Row],[Status]],0),)</f>
        <v>0</v>
      </c>
      <c r="K145" s="52">
        <f ca="1">IF(tblData411[[#This Row],[Date]]&gt;TODAY(),0,IF(AND(tblData411[[#This Row],[Days Outstanding]]&lt;=60,tblData411[[#This Row],[Days Outstanding]]&gt;30),tblData411[[#This Row],[Status]],0))</f>
        <v>0</v>
      </c>
      <c r="L145" s="52">
        <f ca="1">IF(tblData411[[#This Row],[Date]]&gt;TODAY(),0,IF(AND(tblData411[[#This Row],[Days Outstanding]]&lt;=90,tblData411[[#This Row],[Days Outstanding]]&gt;60),tblData411[[#This Row],[Status]],0))</f>
        <v>0</v>
      </c>
      <c r="M145" s="52">
        <f ca="1">IF(tblData411[[#This Row],[Date]]&gt;TODAY(),0,IF(tblData411[[#This Row],[Days Outstanding]]&gt;=90,tblData411[[#This Row],[Status]],0))</f>
        <v>0</v>
      </c>
    </row>
    <row r="146" spans="1:13" s="64" customFormat="1" x14ac:dyDescent="0.25">
      <c r="A146" s="48">
        <v>17020521</v>
      </c>
      <c r="B146" s="43">
        <v>42794</v>
      </c>
      <c r="C146" s="43" t="s">
        <v>28</v>
      </c>
      <c r="D146" s="49" t="s">
        <v>312</v>
      </c>
      <c r="E146" s="53"/>
      <c r="F146" s="117"/>
      <c r="G146" s="117"/>
      <c r="H146" s="54"/>
      <c r="I146" s="51">
        <f ca="1">IF(tblData411[[#This Row],[Date]]&lt;1, "",IF(tblData411[[#This Row],[Date]]&gt;TODAY(),0,(tblData411[[#This Row],[Date]]-TODAY())*-1))</f>
        <v>470</v>
      </c>
      <c r="J146" s="52">
        <f ca="1">IF(tblData411[[#This Row],[Date]]&lt;TODAY(),IF(tblData411[[#This Row],[Days Outstanding]]&lt;=30,tblData411[[#This Row],[Status]],0),)</f>
        <v>0</v>
      </c>
      <c r="K146" s="52">
        <f ca="1">IF(tblData411[[#This Row],[Date]]&gt;TODAY(),0,IF(AND(tblData411[[#This Row],[Days Outstanding]]&lt;=60,tblData411[[#This Row],[Days Outstanding]]&gt;30),tblData411[[#This Row],[Status]],0))</f>
        <v>0</v>
      </c>
      <c r="L146" s="52">
        <f ca="1">IF(tblData411[[#This Row],[Date]]&gt;TODAY(),0,IF(AND(tblData411[[#This Row],[Days Outstanding]]&lt;=90,tblData411[[#This Row],[Days Outstanding]]&gt;60),tblData411[[#This Row],[Status]],0))</f>
        <v>0</v>
      </c>
      <c r="M146" s="52">
        <f ca="1">IF(tblData411[[#This Row],[Date]]&gt;TODAY(),0,IF(tblData411[[#This Row],[Days Outstanding]]&gt;=90,tblData411[[#This Row],[Status]],0))</f>
        <v>0</v>
      </c>
    </row>
    <row r="147" spans="1:13" s="64" customFormat="1" x14ac:dyDescent="0.25">
      <c r="A147" s="48">
        <v>0</v>
      </c>
      <c r="B147" s="43">
        <v>42794</v>
      </c>
      <c r="C147" s="43" t="s">
        <v>31</v>
      </c>
      <c r="D147" s="49" t="s">
        <v>183</v>
      </c>
      <c r="E147" s="53" t="s">
        <v>26</v>
      </c>
      <c r="F147" s="117"/>
      <c r="G147" s="117"/>
      <c r="H147" s="54"/>
      <c r="I147" s="51">
        <f ca="1">IF(tblData411[[#This Row],[Date]]&lt;1, "",IF(tblData411[[#This Row],[Date]]&gt;TODAY(),0,(tblData411[[#This Row],[Date]]-TODAY())*-1))</f>
        <v>470</v>
      </c>
      <c r="J147" s="52">
        <f ca="1">IF(tblData411[[#This Row],[Date]]&lt;TODAY(),IF(tblData411[[#This Row],[Days Outstanding]]&lt;=30,tblData411[[#This Row],[Status]],0),)</f>
        <v>0</v>
      </c>
      <c r="K147" s="52">
        <f ca="1">IF(tblData411[[#This Row],[Date]]&gt;TODAY(),0,IF(AND(tblData411[[#This Row],[Days Outstanding]]&lt;=60,tblData411[[#This Row],[Days Outstanding]]&gt;30),tblData411[[#This Row],[Status]],0))</f>
        <v>0</v>
      </c>
      <c r="L147" s="52">
        <f ca="1">IF(tblData411[[#This Row],[Date]]&gt;TODAY(),0,IF(AND(tblData411[[#This Row],[Days Outstanding]]&lt;=90,tblData411[[#This Row],[Days Outstanding]]&gt;60),tblData411[[#This Row],[Status]],0))</f>
        <v>0</v>
      </c>
      <c r="M147" s="52" t="str">
        <f ca="1">IF(tblData411[[#This Row],[Date]]&gt;TODAY(),0,IF(tblData411[[#This Row],[Days Outstanding]]&gt;=90,tblData411[[#This Row],[Status]],0))</f>
        <v>ABATED</v>
      </c>
    </row>
    <row r="148" spans="1:13" s="64" customFormat="1" x14ac:dyDescent="0.25">
      <c r="A148" s="48"/>
      <c r="B148" s="43"/>
      <c r="C148" s="43"/>
      <c r="D148" s="49"/>
      <c r="E148" s="53"/>
      <c r="F148" s="117"/>
      <c r="G148" s="117"/>
      <c r="H148" s="54"/>
      <c r="I148" s="51" t="str">
        <f ca="1">IF(tblData411[[#This Row],[Date]]&lt;1, "",IF(tblData411[[#This Row],[Date]]&gt;TODAY(),0,(tblData411[[#This Row],[Date]]-TODAY())*-1))</f>
        <v/>
      </c>
      <c r="J148" s="52">
        <f ca="1">IF(tblData411[[#This Row],[Date]]&lt;TODAY(),IF(tblData411[[#This Row],[Days Outstanding]]&lt;=30,tblData411[[#This Row],[Status]],0),)</f>
        <v>0</v>
      </c>
      <c r="K148" s="52">
        <f ca="1">IF(tblData411[[#This Row],[Date]]&gt;TODAY(),0,IF(AND(tblData411[[#This Row],[Days Outstanding]]&lt;=60,tblData411[[#This Row],[Days Outstanding]]&gt;30),tblData411[[#This Row],[Status]],0))</f>
        <v>0</v>
      </c>
      <c r="L148" s="52">
        <f ca="1">IF(tblData411[[#This Row],[Date]]&gt;TODAY(),0,IF(AND(tblData411[[#This Row],[Days Outstanding]]&lt;=90,tblData411[[#This Row],[Days Outstanding]]&gt;60),tblData411[[#This Row],[Status]],0))</f>
        <v>0</v>
      </c>
      <c r="M148" s="52">
        <f ca="1">IF(tblData411[[#This Row],[Date]]&gt;TODAY(),0,IF(tblData411[[#This Row],[Days Outstanding]]&gt;=90,tblData411[[#This Row],[Status]],0))</f>
        <v>0</v>
      </c>
    </row>
    <row r="149" spans="1:13" s="64" customFormat="1" x14ac:dyDescent="0.25">
      <c r="A149" s="48"/>
      <c r="B149" s="43"/>
      <c r="C149" s="43"/>
      <c r="D149" s="49"/>
      <c r="E149" s="53"/>
      <c r="F149" s="117"/>
      <c r="G149" s="117"/>
      <c r="H149" s="54"/>
      <c r="I149" s="51" t="str">
        <f ca="1">IF(tblData411[[#This Row],[Date]]&lt;1, "",IF(tblData411[[#This Row],[Date]]&gt;TODAY(),0,(tblData411[[#This Row],[Date]]-TODAY())*-1))</f>
        <v/>
      </c>
      <c r="J149" s="52">
        <f ca="1">IF(tblData411[[#This Row],[Date]]&lt;TODAY(),IF(tblData411[[#This Row],[Days Outstanding]]&lt;=30,tblData411[[#This Row],[Status]],0),)</f>
        <v>0</v>
      </c>
      <c r="K149" s="52">
        <f ca="1">IF(tblData411[[#This Row],[Date]]&gt;TODAY(),0,IF(AND(tblData411[[#This Row],[Days Outstanding]]&lt;=60,tblData411[[#This Row],[Days Outstanding]]&gt;30),tblData411[[#This Row],[Status]],0))</f>
        <v>0</v>
      </c>
      <c r="L149" s="52">
        <f ca="1">IF(tblData411[[#This Row],[Date]]&gt;TODAY(),0,IF(AND(tblData411[[#This Row],[Days Outstanding]]&lt;=90,tblData411[[#This Row],[Days Outstanding]]&gt;60),tblData411[[#This Row],[Status]],0))</f>
        <v>0</v>
      </c>
      <c r="M149" s="52">
        <f ca="1">IF(tblData411[[#This Row],[Date]]&gt;TODAY(),0,IF(tblData411[[#This Row],[Days Outstanding]]&gt;=90,tblData411[[#This Row],[Status]],0))</f>
        <v>0</v>
      </c>
    </row>
    <row r="150" spans="1:13" s="64" customFormat="1" x14ac:dyDescent="0.25">
      <c r="A150" t="s">
        <v>313</v>
      </c>
      <c r="B150" s="43"/>
      <c r="C150" s="43"/>
      <c r="D150" s="49"/>
      <c r="E150" s="53"/>
      <c r="F150" s="117"/>
      <c r="G150" s="117"/>
      <c r="H150" s="54"/>
      <c r="I150" s="51" t="str">
        <f ca="1">IF(tblData411[[#This Row],[Date]]&lt;1, "",IF(tblData411[[#This Row],[Date]]&gt;TODAY(),0,(tblData411[[#This Row],[Date]]-TODAY())*-1))</f>
        <v/>
      </c>
      <c r="J150" s="52">
        <f ca="1">IF(tblData411[[#This Row],[Date]]&lt;TODAY(),IF(tblData411[[#This Row],[Days Outstanding]]&lt;=30,tblData411[[#This Row],[Status]],0),)</f>
        <v>0</v>
      </c>
      <c r="K150" s="52">
        <f ca="1">IF(tblData411[[#This Row],[Date]]&gt;TODAY(),0,IF(AND(tblData411[[#This Row],[Days Outstanding]]&lt;=60,tblData411[[#This Row],[Days Outstanding]]&gt;30),tblData411[[#This Row],[Status]],0))</f>
        <v>0</v>
      </c>
      <c r="L150" s="52">
        <f ca="1">IF(tblData411[[#This Row],[Date]]&gt;TODAY(),0,IF(AND(tblData411[[#This Row],[Days Outstanding]]&lt;=90,tblData411[[#This Row],[Days Outstanding]]&gt;60),tblData411[[#This Row],[Status]],0))</f>
        <v>0</v>
      </c>
      <c r="M150" s="52">
        <f ca="1">IF(tblData411[[#This Row],[Date]]&gt;TODAY(),0,IF(tblData411[[#This Row],[Days Outstanding]]&gt;=90,tblData411[[#This Row],[Status]],0))</f>
        <v>0</v>
      </c>
    </row>
    <row r="151" spans="1:13" s="64" customFormat="1" x14ac:dyDescent="0.25">
      <c r="A151" t="s">
        <v>314</v>
      </c>
      <c r="B151" s="43"/>
      <c r="C151" s="43"/>
      <c r="D151" s="49"/>
      <c r="E151" s="53"/>
      <c r="F151" s="117"/>
      <c r="G151" s="117"/>
      <c r="H151" s="54"/>
      <c r="I151" s="51" t="str">
        <f ca="1">IF(tblData411[[#This Row],[Date]]&lt;1, "",IF(tblData411[[#This Row],[Date]]&gt;TODAY(),0,(tblData411[[#This Row],[Date]]-TODAY())*-1))</f>
        <v/>
      </c>
      <c r="J151" s="52">
        <f ca="1">IF(tblData411[[#This Row],[Date]]&lt;TODAY(),IF(tblData411[[#This Row],[Days Outstanding]]&lt;=30,tblData411[[#This Row],[Status]],0),)</f>
        <v>0</v>
      </c>
      <c r="K151" s="52">
        <f ca="1">IF(tblData411[[#This Row],[Date]]&gt;TODAY(),0,IF(AND(tblData411[[#This Row],[Days Outstanding]]&lt;=60,tblData411[[#This Row],[Days Outstanding]]&gt;30),tblData411[[#This Row],[Status]],0))</f>
        <v>0</v>
      </c>
      <c r="L151" s="52">
        <f ca="1">IF(tblData411[[#This Row],[Date]]&gt;TODAY(),0,IF(AND(tblData411[[#This Row],[Days Outstanding]]&lt;=90,tblData411[[#This Row],[Days Outstanding]]&gt;60),tblData411[[#This Row],[Status]],0))</f>
        <v>0</v>
      </c>
      <c r="M151" s="52">
        <f ca="1">IF(tblData411[[#This Row],[Date]]&gt;TODAY(),0,IF(tblData411[[#This Row],[Days Outstanding]]&gt;=90,tblData411[[#This Row],[Status]],0))</f>
        <v>0</v>
      </c>
    </row>
    <row r="152" spans="1:13" s="64" customFormat="1" x14ac:dyDescent="0.25">
      <c r="A152" t="s">
        <v>315</v>
      </c>
      <c r="B152" s="43"/>
      <c r="C152" s="43"/>
      <c r="D152" s="49"/>
      <c r="E152" s="53"/>
      <c r="F152" s="117"/>
      <c r="G152" s="117"/>
      <c r="H152" s="54"/>
      <c r="I152" s="51" t="str">
        <f ca="1">IF(tblData411[[#This Row],[Date]]&lt;1, "",IF(tblData411[[#This Row],[Date]]&gt;TODAY(),0,(tblData411[[#This Row],[Date]]-TODAY())*-1))</f>
        <v/>
      </c>
      <c r="J152" s="52">
        <f ca="1">IF(tblData411[[#This Row],[Date]]&lt;TODAY(),IF(tblData411[[#This Row],[Days Outstanding]]&lt;=30,tblData411[[#This Row],[Status]],0),)</f>
        <v>0</v>
      </c>
      <c r="K152" s="52">
        <f ca="1">IF(tblData411[[#This Row],[Date]]&gt;TODAY(),0,IF(AND(tblData411[[#This Row],[Days Outstanding]]&lt;=60,tblData411[[#This Row],[Days Outstanding]]&gt;30),tblData411[[#This Row],[Status]],0))</f>
        <v>0</v>
      </c>
      <c r="L152" s="52">
        <f ca="1">IF(tblData411[[#This Row],[Date]]&gt;TODAY(),0,IF(AND(tblData411[[#This Row],[Days Outstanding]]&lt;=90,tblData411[[#This Row],[Days Outstanding]]&gt;60),tblData411[[#This Row],[Status]],0))</f>
        <v>0</v>
      </c>
      <c r="M152" s="52">
        <f ca="1">IF(tblData411[[#This Row],[Date]]&gt;TODAY(),0,IF(tblData411[[#This Row],[Days Outstanding]]&gt;=90,tblData411[[#This Row],[Status]],0))</f>
        <v>0</v>
      </c>
    </row>
    <row r="153" spans="1:13" s="64" customFormat="1" x14ac:dyDescent="0.25">
      <c r="A153" t="s">
        <v>316</v>
      </c>
      <c r="B153" s="43"/>
      <c r="C153" s="43"/>
      <c r="D153" s="49"/>
      <c r="E153" s="53"/>
      <c r="F153" s="117"/>
      <c r="G153" s="117"/>
      <c r="H153" s="54"/>
      <c r="I153" s="51" t="str">
        <f ca="1">IF(tblData411[[#This Row],[Date]]&lt;1, "",IF(tblData411[[#This Row],[Date]]&gt;TODAY(),0,(tblData411[[#This Row],[Date]]-TODAY())*-1))</f>
        <v/>
      </c>
      <c r="J153" s="52">
        <f ca="1">IF(tblData411[[#This Row],[Date]]&lt;TODAY(),IF(tblData411[[#This Row],[Days Outstanding]]&lt;=30,tblData411[[#This Row],[Status]],0),)</f>
        <v>0</v>
      </c>
      <c r="K153" s="52">
        <f ca="1">IF(tblData411[[#This Row],[Date]]&gt;TODAY(),0,IF(AND(tblData411[[#This Row],[Days Outstanding]]&lt;=60,tblData411[[#This Row],[Days Outstanding]]&gt;30),tblData411[[#This Row],[Status]],0))</f>
        <v>0</v>
      </c>
      <c r="L153" s="52">
        <f ca="1">IF(tblData411[[#This Row],[Date]]&gt;TODAY(),0,IF(AND(tblData411[[#This Row],[Days Outstanding]]&lt;=90,tblData411[[#This Row],[Days Outstanding]]&gt;60),tblData411[[#This Row],[Status]],0))</f>
        <v>0</v>
      </c>
      <c r="M153" s="52">
        <f ca="1">IF(tblData411[[#This Row],[Date]]&gt;TODAY(),0,IF(tblData411[[#This Row],[Days Outstanding]]&gt;=90,tblData411[[#This Row],[Status]],0))</f>
        <v>0</v>
      </c>
    </row>
    <row r="154" spans="1:13" s="64" customFormat="1" x14ac:dyDescent="0.25">
      <c r="A154" t="s">
        <v>317</v>
      </c>
      <c r="B154" s="43"/>
      <c r="C154" s="43"/>
      <c r="D154" s="49"/>
      <c r="E154" s="53"/>
      <c r="F154" s="117"/>
      <c r="G154" s="117"/>
      <c r="H154" s="54"/>
      <c r="I154" s="51" t="str">
        <f ca="1">IF(tblData411[[#This Row],[Date]]&lt;1, "",IF(tblData411[[#This Row],[Date]]&gt;TODAY(),0,(tblData411[[#This Row],[Date]]-TODAY())*-1))</f>
        <v/>
      </c>
      <c r="J154" s="52">
        <f ca="1">IF(tblData411[[#This Row],[Date]]&lt;TODAY(),IF(tblData411[[#This Row],[Days Outstanding]]&lt;=30,tblData411[[#This Row],[Status]],0),)</f>
        <v>0</v>
      </c>
      <c r="K154" s="52">
        <f ca="1">IF(tblData411[[#This Row],[Date]]&gt;TODAY(),0,IF(AND(tblData411[[#This Row],[Days Outstanding]]&lt;=60,tblData411[[#This Row],[Days Outstanding]]&gt;30),tblData411[[#This Row],[Status]],0))</f>
        <v>0</v>
      </c>
      <c r="L154" s="52">
        <f ca="1">IF(tblData411[[#This Row],[Date]]&gt;TODAY(),0,IF(AND(tblData411[[#This Row],[Days Outstanding]]&lt;=90,tblData411[[#This Row],[Days Outstanding]]&gt;60),tblData411[[#This Row],[Status]],0))</f>
        <v>0</v>
      </c>
      <c r="M154" s="52">
        <f ca="1">IF(tblData411[[#This Row],[Date]]&gt;TODAY(),0,IF(tblData411[[#This Row],[Days Outstanding]]&gt;=90,tblData411[[#This Row],[Status]],0))</f>
        <v>0</v>
      </c>
    </row>
    <row r="155" spans="1:13" s="64" customFormat="1" x14ac:dyDescent="0.25">
      <c r="A155" t="s">
        <v>318</v>
      </c>
      <c r="B155" s="43"/>
      <c r="C155" s="43"/>
      <c r="D155" s="49"/>
      <c r="E155" s="53"/>
      <c r="F155" s="117"/>
      <c r="G155" s="117"/>
      <c r="H155" s="54"/>
      <c r="I155" s="51" t="str">
        <f ca="1">IF(tblData411[[#This Row],[Date]]&lt;1, "",IF(tblData411[[#This Row],[Date]]&gt;TODAY(),0,(tblData411[[#This Row],[Date]]-TODAY())*-1))</f>
        <v/>
      </c>
      <c r="J155" s="52">
        <f ca="1">IF(tblData411[[#This Row],[Date]]&lt;TODAY(),IF(tblData411[[#This Row],[Days Outstanding]]&lt;=30,tblData411[[#This Row],[Status]],0),)</f>
        <v>0</v>
      </c>
      <c r="K155" s="52">
        <f ca="1">IF(tblData411[[#This Row],[Date]]&gt;TODAY(),0,IF(AND(tblData411[[#This Row],[Days Outstanding]]&lt;=60,tblData411[[#This Row],[Days Outstanding]]&gt;30),tblData411[[#This Row],[Status]],0))</f>
        <v>0</v>
      </c>
      <c r="L155" s="52">
        <f ca="1">IF(tblData411[[#This Row],[Date]]&gt;TODAY(),0,IF(AND(tblData411[[#This Row],[Days Outstanding]]&lt;=90,tblData411[[#This Row],[Days Outstanding]]&gt;60),tblData411[[#This Row],[Status]],0))</f>
        <v>0</v>
      </c>
      <c r="M155" s="52">
        <f ca="1">IF(tblData411[[#This Row],[Date]]&gt;TODAY(),0,IF(tblData411[[#This Row],[Days Outstanding]]&gt;=90,tblData411[[#This Row],[Status]],0))</f>
        <v>0</v>
      </c>
    </row>
    <row r="156" spans="1:13" s="64" customFormat="1" x14ac:dyDescent="0.25">
      <c r="A156" s="48"/>
      <c r="B156" s="43"/>
      <c r="C156" s="43"/>
      <c r="D156" s="49"/>
      <c r="E156" s="53"/>
      <c r="F156" s="117"/>
      <c r="G156" s="117"/>
      <c r="H156" s="54"/>
      <c r="I156" s="51" t="str">
        <f ca="1">IF(tblData411[[#This Row],[Date]]&lt;1, "",IF(tblData411[[#This Row],[Date]]&gt;TODAY(),0,(tblData411[[#This Row],[Date]]-TODAY())*-1))</f>
        <v/>
      </c>
      <c r="J156" s="52">
        <f ca="1">IF(tblData411[[#This Row],[Date]]&lt;TODAY(),IF(tblData411[[#This Row],[Days Outstanding]]&lt;=30,tblData411[[#This Row],[Status]],0),)</f>
        <v>0</v>
      </c>
      <c r="K156" s="52">
        <f ca="1">IF(tblData411[[#This Row],[Date]]&gt;TODAY(),0,IF(AND(tblData411[[#This Row],[Days Outstanding]]&lt;=60,tblData411[[#This Row],[Days Outstanding]]&gt;30),tblData411[[#This Row],[Status]],0))</f>
        <v>0</v>
      </c>
      <c r="L156" s="52">
        <f ca="1">IF(tblData411[[#This Row],[Date]]&gt;TODAY(),0,IF(AND(tblData411[[#This Row],[Days Outstanding]]&lt;=90,tblData411[[#This Row],[Days Outstanding]]&gt;60),tblData411[[#This Row],[Status]],0))</f>
        <v>0</v>
      </c>
      <c r="M156" s="52">
        <f ca="1">IF(tblData411[[#This Row],[Date]]&gt;TODAY(),0,IF(tblData411[[#This Row],[Days Outstanding]]&gt;=90,tblData411[[#This Row],[Status]],0))</f>
        <v>0</v>
      </c>
    </row>
    <row r="157" spans="1:13" s="64" customFormat="1" x14ac:dyDescent="0.25">
      <c r="A157" s="48"/>
      <c r="B157" s="43"/>
      <c r="C157" s="43"/>
      <c r="D157" s="49"/>
      <c r="E157" s="53"/>
      <c r="F157" s="117"/>
      <c r="G157" s="117"/>
      <c r="H157" s="54"/>
      <c r="I157" s="51" t="str">
        <f ca="1">IF(tblData411[[#This Row],[Date]]&lt;1, "",IF(tblData411[[#This Row],[Date]]&gt;TODAY(),0,(tblData411[[#This Row],[Date]]-TODAY())*-1))</f>
        <v/>
      </c>
      <c r="J157" s="52">
        <f ca="1">IF(tblData411[[#This Row],[Date]]&lt;TODAY(),IF(tblData411[[#This Row],[Days Outstanding]]&lt;=30,tblData411[[#This Row],[Status]],0),)</f>
        <v>0</v>
      </c>
      <c r="K157" s="52">
        <f ca="1">IF(tblData411[[#This Row],[Date]]&gt;TODAY(),0,IF(AND(tblData411[[#This Row],[Days Outstanding]]&lt;=60,tblData411[[#This Row],[Days Outstanding]]&gt;30),tblData411[[#This Row],[Status]],0))</f>
        <v>0</v>
      </c>
      <c r="L157" s="52">
        <f ca="1">IF(tblData411[[#This Row],[Date]]&gt;TODAY(),0,IF(AND(tblData411[[#This Row],[Days Outstanding]]&lt;=90,tblData411[[#This Row],[Days Outstanding]]&gt;60),tblData411[[#This Row],[Status]],0))</f>
        <v>0</v>
      </c>
      <c r="M157" s="52">
        <f ca="1">IF(tblData411[[#This Row],[Date]]&gt;TODAY(),0,IF(tblData411[[#This Row],[Days Outstanding]]&gt;=90,tblData411[[#This Row],[Status]],0))</f>
        <v>0</v>
      </c>
    </row>
    <row r="158" spans="1:13" s="64" customFormat="1" x14ac:dyDescent="0.25">
      <c r="A158" s="48"/>
      <c r="B158" s="43"/>
      <c r="C158" s="43"/>
      <c r="D158" s="49"/>
      <c r="E158" s="53"/>
      <c r="F158" s="117"/>
      <c r="G158" s="117"/>
      <c r="H158" s="54"/>
      <c r="I158" s="51" t="str">
        <f ca="1">IF(tblData411[[#This Row],[Date]]&lt;1, "",IF(tblData411[[#This Row],[Date]]&gt;TODAY(),0,(tblData411[[#This Row],[Date]]-TODAY())*-1))</f>
        <v/>
      </c>
      <c r="J158" s="52">
        <f ca="1">IF(tblData411[[#This Row],[Date]]&lt;TODAY(),IF(tblData411[[#This Row],[Days Outstanding]]&lt;=30,tblData411[[#This Row],[Status]],0),)</f>
        <v>0</v>
      </c>
      <c r="K158" s="52">
        <f ca="1">IF(tblData411[[#This Row],[Date]]&gt;TODAY(),0,IF(AND(tblData411[[#This Row],[Days Outstanding]]&lt;=60,tblData411[[#This Row],[Days Outstanding]]&gt;30),tblData411[[#This Row],[Status]],0))</f>
        <v>0</v>
      </c>
      <c r="L158" s="52">
        <f ca="1">IF(tblData411[[#This Row],[Date]]&gt;TODAY(),0,IF(AND(tblData411[[#This Row],[Days Outstanding]]&lt;=90,tblData411[[#This Row],[Days Outstanding]]&gt;60),tblData411[[#This Row],[Status]],0))</f>
        <v>0</v>
      </c>
      <c r="M158" s="52">
        <f ca="1">IF(tblData411[[#This Row],[Date]]&gt;TODAY(),0,IF(tblData411[[#This Row],[Days Outstanding]]&gt;=90,tblData411[[#This Row],[Status]],0))</f>
        <v>0</v>
      </c>
    </row>
    <row r="159" spans="1:13" s="64" customFormat="1" x14ac:dyDescent="0.25">
      <c r="A159" s="48"/>
      <c r="B159" s="43"/>
      <c r="C159" s="43"/>
      <c r="D159" s="49"/>
      <c r="E159" s="53"/>
      <c r="F159" s="117"/>
      <c r="G159" s="117"/>
      <c r="H159" s="54"/>
      <c r="I159" s="51" t="str">
        <f ca="1">IF(tblData411[[#This Row],[Date]]&lt;1, "",IF(tblData411[[#This Row],[Date]]&gt;TODAY(),0,(tblData411[[#This Row],[Date]]-TODAY())*-1))</f>
        <v/>
      </c>
      <c r="J159" s="52">
        <f ca="1">IF(tblData411[[#This Row],[Date]]&lt;TODAY(),IF(tblData411[[#This Row],[Days Outstanding]]&lt;=30,tblData411[[#This Row],[Status]],0),)</f>
        <v>0</v>
      </c>
      <c r="K159" s="52">
        <f ca="1">IF(tblData411[[#This Row],[Date]]&gt;TODAY(),0,IF(AND(tblData411[[#This Row],[Days Outstanding]]&lt;=60,tblData411[[#This Row],[Days Outstanding]]&gt;30),tblData411[[#This Row],[Status]],0))</f>
        <v>0</v>
      </c>
      <c r="L159" s="52">
        <f ca="1">IF(tblData411[[#This Row],[Date]]&gt;TODAY(),0,IF(AND(tblData411[[#This Row],[Days Outstanding]]&lt;=90,tblData411[[#This Row],[Days Outstanding]]&gt;60),tblData411[[#This Row],[Status]],0))</f>
        <v>0</v>
      </c>
      <c r="M159" s="52">
        <f ca="1">IF(tblData411[[#This Row],[Date]]&gt;TODAY(),0,IF(tblData411[[#This Row],[Days Outstanding]]&gt;=90,tblData411[[#This Row],[Status]],0))</f>
        <v>0</v>
      </c>
    </row>
    <row r="160" spans="1:13" s="64" customFormat="1" x14ac:dyDescent="0.25">
      <c r="A160" s="48"/>
      <c r="B160" s="43"/>
      <c r="C160" s="43"/>
      <c r="D160" s="49"/>
      <c r="E160" s="53"/>
      <c r="F160" s="117"/>
      <c r="G160" s="117"/>
      <c r="H160" s="54"/>
      <c r="I160" s="51" t="str">
        <f ca="1">IF(tblData411[[#This Row],[Date]]&lt;1, "",IF(tblData411[[#This Row],[Date]]&gt;TODAY(),0,(tblData411[[#This Row],[Date]]-TODAY())*-1))</f>
        <v/>
      </c>
      <c r="J160" s="52">
        <f ca="1">IF(tblData411[[#This Row],[Date]]&lt;TODAY(),IF(tblData411[[#This Row],[Days Outstanding]]&lt;=30,tblData411[[#This Row],[Status]],0),)</f>
        <v>0</v>
      </c>
      <c r="K160" s="52">
        <f ca="1">IF(tblData411[[#This Row],[Date]]&gt;TODAY(),0,IF(AND(tblData411[[#This Row],[Days Outstanding]]&lt;=60,tblData411[[#This Row],[Days Outstanding]]&gt;30),tblData411[[#This Row],[Status]],0))</f>
        <v>0</v>
      </c>
      <c r="L160" s="52">
        <f ca="1">IF(tblData411[[#This Row],[Date]]&gt;TODAY(),0,IF(AND(tblData411[[#This Row],[Days Outstanding]]&lt;=90,tblData411[[#This Row],[Days Outstanding]]&gt;60),tblData411[[#This Row],[Status]],0))</f>
        <v>0</v>
      </c>
      <c r="M160" s="52">
        <f ca="1">IF(tblData411[[#This Row],[Date]]&gt;TODAY(),0,IF(tblData411[[#This Row],[Days Outstanding]]&gt;=90,tblData411[[#This Row],[Status]],0))</f>
        <v>0</v>
      </c>
    </row>
    <row r="161" spans="1:13" s="64" customFormat="1" x14ac:dyDescent="0.25">
      <c r="A161" s="48"/>
      <c r="B161" s="43"/>
      <c r="C161" s="43"/>
      <c r="D161" s="49"/>
      <c r="E161" s="53"/>
      <c r="F161" s="117"/>
      <c r="G161" s="117"/>
      <c r="H161" s="54"/>
      <c r="I161" s="51" t="str">
        <f ca="1">IF(tblData411[[#This Row],[Date]]&lt;1, "",IF(tblData411[[#This Row],[Date]]&gt;TODAY(),0,(tblData411[[#This Row],[Date]]-TODAY())*-1))</f>
        <v/>
      </c>
      <c r="J161" s="52">
        <f ca="1">IF(tblData411[[#This Row],[Date]]&lt;TODAY(),IF(tblData411[[#This Row],[Days Outstanding]]&lt;=30,tblData411[[#This Row],[Status]],0),)</f>
        <v>0</v>
      </c>
      <c r="K161" s="52">
        <f ca="1">IF(tblData411[[#This Row],[Date]]&gt;TODAY(),0,IF(AND(tblData411[[#This Row],[Days Outstanding]]&lt;=60,tblData411[[#This Row],[Days Outstanding]]&gt;30),tblData411[[#This Row],[Status]],0))</f>
        <v>0</v>
      </c>
      <c r="L161" s="52">
        <f ca="1">IF(tblData411[[#This Row],[Date]]&gt;TODAY(),0,IF(AND(tblData411[[#This Row],[Days Outstanding]]&lt;=90,tblData411[[#This Row],[Days Outstanding]]&gt;60),tblData411[[#This Row],[Status]],0))</f>
        <v>0</v>
      </c>
      <c r="M161" s="52">
        <f ca="1">IF(tblData411[[#This Row],[Date]]&gt;TODAY(),0,IF(tblData411[[#This Row],[Days Outstanding]]&gt;=90,tblData411[[#This Row],[Status]],0))</f>
        <v>0</v>
      </c>
    </row>
    <row r="162" spans="1:13" s="64" customFormat="1" x14ac:dyDescent="0.25">
      <c r="A162" s="48"/>
      <c r="B162" s="43"/>
      <c r="C162" s="43"/>
      <c r="D162" s="49"/>
      <c r="E162" s="53"/>
      <c r="F162" s="117"/>
      <c r="G162" s="117"/>
      <c r="H162" s="54"/>
      <c r="I162" s="51" t="str">
        <f ca="1">IF(tblData411[[#This Row],[Date]]&lt;1, "",IF(tblData411[[#This Row],[Date]]&gt;TODAY(),0,(tblData411[[#This Row],[Date]]-TODAY())*-1))</f>
        <v/>
      </c>
      <c r="J162" s="52">
        <f ca="1">IF(tblData411[[#This Row],[Date]]&lt;TODAY(),IF(tblData411[[#This Row],[Days Outstanding]]&lt;=30,tblData411[[#This Row],[Status]],0),)</f>
        <v>0</v>
      </c>
      <c r="K162" s="52">
        <f ca="1">IF(tblData411[[#This Row],[Date]]&gt;TODAY(),0,IF(AND(tblData411[[#This Row],[Days Outstanding]]&lt;=60,tblData411[[#This Row],[Days Outstanding]]&gt;30),tblData411[[#This Row],[Status]],0))</f>
        <v>0</v>
      </c>
      <c r="L162" s="52">
        <f ca="1">IF(tblData411[[#This Row],[Date]]&gt;TODAY(),0,IF(AND(tblData411[[#This Row],[Days Outstanding]]&lt;=90,tblData411[[#This Row],[Days Outstanding]]&gt;60),tblData411[[#This Row],[Status]],0))</f>
        <v>0</v>
      </c>
      <c r="M162" s="52">
        <f ca="1">IF(tblData411[[#This Row],[Date]]&gt;TODAY(),0,IF(tblData411[[#This Row],[Days Outstanding]]&gt;=90,tblData411[[#This Row],[Status]],0))</f>
        <v>0</v>
      </c>
    </row>
    <row r="163" spans="1:13" s="64" customFormat="1" x14ac:dyDescent="0.25">
      <c r="A163" s="48"/>
      <c r="B163" s="43"/>
      <c r="C163" s="43"/>
      <c r="D163" s="49"/>
      <c r="E163" s="53"/>
      <c r="F163" s="117"/>
      <c r="G163" s="117"/>
      <c r="H163" s="54"/>
      <c r="I163" s="51"/>
      <c r="J163" s="52"/>
      <c r="K163" s="52"/>
      <c r="L163" s="52"/>
      <c r="M163" s="52"/>
    </row>
    <row r="164" spans="1:13" x14ac:dyDescent="0.25">
      <c r="A164" s="122" t="str">
        <f>"Total Invoices: "&amp;SUBTOTAL(3,tblData411[Number])</f>
        <v>Total Invoices: 141</v>
      </c>
      <c r="B164" s="122"/>
      <c r="C164" s="122"/>
      <c r="D164" s="123"/>
      <c r="E164" s="124"/>
      <c r="F164" s="125"/>
      <c r="G164" s="125"/>
      <c r="H164" s="126"/>
      <c r="I164" s="127"/>
      <c r="J164" s="124">
        <f ca="1">SUBTOTAL(109,tblData411[0-30 Days])</f>
        <v>0</v>
      </c>
      <c r="K164" s="124">
        <f ca="1">SUBTOTAL(109,tblData411[30-60 Days])</f>
        <v>0</v>
      </c>
      <c r="L164" s="124">
        <f ca="1">SUBTOTAL(109,tblData411[60-90 Days])</f>
        <v>0</v>
      </c>
      <c r="M164" s="124">
        <f ca="1">SUBTOTAL(109,tblData411[&gt;90 Days])</f>
        <v>0</v>
      </c>
    </row>
  </sheetData>
  <conditionalFormatting sqref="I13:I142 I145:I163">
    <cfRule type="expression" dxfId="333" priority="5">
      <formula>$J13&lt;45</formula>
    </cfRule>
    <cfRule type="colorScale" priority="6">
      <colorScale>
        <cfvo type="num" val="0"/>
        <cfvo type="num" val="61"/>
        <cfvo type="num" val="91"/>
        <color theme="4"/>
        <color theme="5" tint="0.79998168889431442"/>
        <color theme="5"/>
      </colorScale>
    </cfRule>
  </conditionalFormatting>
  <conditionalFormatting sqref="I144">
    <cfRule type="expression" dxfId="332" priority="3">
      <formula>$J144&lt;45</formula>
    </cfRule>
    <cfRule type="colorScale" priority="4">
      <colorScale>
        <cfvo type="num" val="0"/>
        <cfvo type="num" val="61"/>
        <cfvo type="num" val="91"/>
        <color theme="4"/>
        <color theme="5" tint="0.79998168889431442"/>
        <color theme="5"/>
      </colorScale>
    </cfRule>
  </conditionalFormatting>
  <conditionalFormatting sqref="I143">
    <cfRule type="expression" dxfId="331" priority="1">
      <formula>$J143&lt;45</formula>
    </cfRule>
    <cfRule type="colorScale" priority="2">
      <colorScale>
        <cfvo type="num" val="0"/>
        <cfvo type="num" val="61"/>
        <cfvo type="num" val="91"/>
        <color theme="4"/>
        <color theme="5" tint="0.79998168889431442"/>
        <color theme="5"/>
      </colorScale>
    </cfRule>
  </conditionalFormatting>
  <pageMargins left="0.7" right="0.7" top="0.75" bottom="0.75" header="0.3" footer="0.3"/>
  <pageSetup orientation="landscape" r:id="rId1"/>
  <drawing r:id="rId2"/>
  <tableParts count="1">
    <tablePart r:id="rId3"/>
  </tableParts>
  <extLst>
    <ext xmlns:x14="http://schemas.microsoft.com/office/spreadsheetml/2009/9/main" uri="{05C60535-1F16-4fd2-B633-F4F36F0B64E0}">
      <x14:sparklineGroups xmlns:xm="http://schemas.microsoft.com/office/excel/2006/main">
        <x14:sparklineGroup displayEmptyCellsAs="gap" markers="1" minAxisType="group" maxAxisType="group">
          <x14:colorSeries rgb="FF0070C0"/>
          <x14:colorNegative rgb="FF000000"/>
          <x14:colorAxis rgb="FF000000"/>
          <x14:colorMarkers rgb="FF000000"/>
          <x14:colorFirst rgb="FF000000"/>
          <x14:colorLast rgb="FF000000"/>
          <x14:colorHigh rgb="FF000000"/>
          <x14:colorLow rgb="FF000000"/>
          <x14:sparklines>
            <x14:sparkline>
              <xm:f>FEB.!J13:M13</xm:f>
              <xm:sqref>H13</xm:sqref>
            </x14:sparkline>
            <x14:sparkline>
              <xm:f>FEB.!J14:M14</xm:f>
              <xm:sqref>H14</xm:sqref>
            </x14:sparkline>
            <x14:sparkline>
              <xm:f>FEB.!J15:M15</xm:f>
              <xm:sqref>H15</xm:sqref>
            </x14:sparkline>
            <x14:sparkline>
              <xm:f>FEB.!J16:M16</xm:f>
              <xm:sqref>H16</xm:sqref>
            </x14:sparkline>
            <x14:sparkline>
              <xm:f>FEB.!J17:M17</xm:f>
              <xm:sqref>H17</xm:sqref>
            </x14:sparkline>
            <x14:sparkline>
              <xm:f>FEB.!J18:M18</xm:f>
              <xm:sqref>H18</xm:sqref>
            </x14:sparkline>
            <x14:sparkline>
              <xm:f>FEB.!J19:M19</xm:f>
              <xm:sqref>H19</xm:sqref>
            </x14:sparkline>
            <x14:sparkline>
              <xm:f>FEB.!J20:M20</xm:f>
              <xm:sqref>H20</xm:sqref>
            </x14:sparkline>
            <x14:sparkline>
              <xm:f>FEB.!J21:M21</xm:f>
              <xm:sqref>H21</xm:sqref>
            </x14:sparkline>
            <x14:sparkline>
              <xm:f>FEB.!J22:M22</xm:f>
              <xm:sqref>H22</xm:sqref>
            </x14:sparkline>
            <x14:sparkline>
              <xm:f>FEB.!J23:M23</xm:f>
              <xm:sqref>H23</xm:sqref>
            </x14:sparkline>
            <x14:sparkline>
              <xm:f>FEB.!J24:M24</xm:f>
              <xm:sqref>H24</xm:sqref>
            </x14:sparkline>
            <x14:sparkline>
              <xm:f>FEB.!J25:M25</xm:f>
              <xm:sqref>H25</xm:sqref>
            </x14:sparkline>
            <x14:sparkline>
              <xm:f>FEB.!J26:M26</xm:f>
              <xm:sqref>H26</xm:sqref>
            </x14:sparkline>
            <x14:sparkline>
              <xm:f>FEB.!J27:M27</xm:f>
              <xm:sqref>H27</xm:sqref>
            </x14:sparkline>
            <x14:sparkline>
              <xm:f>FEB.!J28:M28</xm:f>
              <xm:sqref>H28</xm:sqref>
            </x14:sparkline>
            <x14:sparkline>
              <xm:f>FEB.!J29:M29</xm:f>
              <xm:sqref>H29</xm:sqref>
            </x14:sparkline>
            <x14:sparkline>
              <xm:f>FEB.!J30:M30</xm:f>
              <xm:sqref>H30</xm:sqref>
            </x14:sparkline>
            <x14:sparkline>
              <xm:f>FEB.!J31:M31</xm:f>
              <xm:sqref>H31</xm:sqref>
            </x14:sparkline>
            <x14:sparkline>
              <xm:f>FEB.!J32:M32</xm:f>
              <xm:sqref>H32</xm:sqref>
            </x14:sparkline>
            <x14:sparkline>
              <xm:f>FEB.!J33:M33</xm:f>
              <xm:sqref>H33</xm:sqref>
            </x14:sparkline>
            <x14:sparkline>
              <xm:f>FEB.!J34:M34</xm:f>
              <xm:sqref>H34</xm:sqref>
            </x14:sparkline>
            <x14:sparkline>
              <xm:f>FEB.!J35:M35</xm:f>
              <xm:sqref>H35</xm:sqref>
            </x14:sparkline>
            <x14:sparkline>
              <xm:f>FEB.!J36:M36</xm:f>
              <xm:sqref>H36</xm:sqref>
            </x14:sparkline>
            <x14:sparkline>
              <xm:f>FEB.!J37:M37</xm:f>
              <xm:sqref>H37</xm:sqref>
            </x14:sparkline>
            <x14:sparkline>
              <xm:f>FEB.!J38:M38</xm:f>
              <xm:sqref>H38</xm:sqref>
            </x14:sparkline>
            <x14:sparkline>
              <xm:f>FEB.!J39:M39</xm:f>
              <xm:sqref>H39</xm:sqref>
            </x14:sparkline>
            <x14:sparkline>
              <xm:f>FEB.!J40:M40</xm:f>
              <xm:sqref>H40</xm:sqref>
            </x14:sparkline>
            <x14:sparkline>
              <xm:f>FEB.!J41:M41</xm:f>
              <xm:sqref>H41</xm:sqref>
            </x14:sparkline>
            <x14:sparkline>
              <xm:f>FEB.!J42:M42</xm:f>
              <xm:sqref>H42</xm:sqref>
            </x14:sparkline>
            <x14:sparkline>
              <xm:f>FEB.!J43:M43</xm:f>
              <xm:sqref>H43</xm:sqref>
            </x14:sparkline>
            <x14:sparkline>
              <xm:f>FEB.!J44:M44</xm:f>
              <xm:sqref>H44</xm:sqref>
            </x14:sparkline>
            <x14:sparkline>
              <xm:f>FEB.!J45:M45</xm:f>
              <xm:sqref>H45</xm:sqref>
            </x14:sparkline>
            <x14:sparkline>
              <xm:f>FEB.!J46:M46</xm:f>
              <xm:sqref>H46</xm:sqref>
            </x14:sparkline>
            <x14:sparkline>
              <xm:f>FEB.!J47:M47</xm:f>
              <xm:sqref>H47</xm:sqref>
            </x14:sparkline>
            <x14:sparkline>
              <xm:f>FEB.!J48:M48</xm:f>
              <xm:sqref>H48</xm:sqref>
            </x14:sparkline>
            <x14:sparkline>
              <xm:f>FEB.!J49:M49</xm:f>
              <xm:sqref>H49</xm:sqref>
            </x14:sparkline>
            <x14:sparkline>
              <xm:f>FEB.!J50:M50</xm:f>
              <xm:sqref>H50</xm:sqref>
            </x14:sparkline>
            <x14:sparkline>
              <xm:f>FEB.!J51:M51</xm:f>
              <xm:sqref>H51</xm:sqref>
            </x14:sparkline>
            <x14:sparkline>
              <xm:f>FEB.!J52:M52</xm:f>
              <xm:sqref>H52</xm:sqref>
            </x14:sparkline>
            <x14:sparkline>
              <xm:f>FEB.!J53:M53</xm:f>
              <xm:sqref>H53</xm:sqref>
            </x14:sparkline>
            <x14:sparkline>
              <xm:f>FEB.!J54:M54</xm:f>
              <xm:sqref>H54</xm:sqref>
            </x14:sparkline>
            <x14:sparkline>
              <xm:f>FEB.!J55:M55</xm:f>
              <xm:sqref>H55</xm:sqref>
            </x14:sparkline>
            <x14:sparkline>
              <xm:f>FEB.!J56:M56</xm:f>
              <xm:sqref>H56</xm:sqref>
            </x14:sparkline>
            <x14:sparkline>
              <xm:f>FEB.!J57:M57</xm:f>
              <xm:sqref>H57</xm:sqref>
            </x14:sparkline>
            <x14:sparkline>
              <xm:f>FEB.!J58:M58</xm:f>
              <xm:sqref>H58</xm:sqref>
            </x14:sparkline>
            <x14:sparkline>
              <xm:f>FEB.!J59:M59</xm:f>
              <xm:sqref>H59</xm:sqref>
            </x14:sparkline>
            <x14:sparkline>
              <xm:f>FEB.!J60:M60</xm:f>
              <xm:sqref>H60</xm:sqref>
            </x14:sparkline>
            <x14:sparkline>
              <xm:f>FEB.!J61:M61</xm:f>
              <xm:sqref>H61</xm:sqref>
            </x14:sparkline>
            <x14:sparkline>
              <xm:f>FEB.!J62:M62</xm:f>
              <xm:sqref>H62</xm:sqref>
            </x14:sparkline>
            <x14:sparkline>
              <xm:f>FEB.!J63:M63</xm:f>
              <xm:sqref>H63</xm:sqref>
            </x14:sparkline>
            <x14:sparkline>
              <xm:f>FEB.!J64:M64</xm:f>
              <xm:sqref>H64</xm:sqref>
            </x14:sparkline>
            <x14:sparkline>
              <xm:f>FEB.!J65:M65</xm:f>
              <xm:sqref>H65</xm:sqref>
            </x14:sparkline>
            <x14:sparkline>
              <xm:f>FEB.!J66:M66</xm:f>
              <xm:sqref>H66</xm:sqref>
            </x14:sparkline>
            <x14:sparkline>
              <xm:f>FEB.!J67:M67</xm:f>
              <xm:sqref>H67</xm:sqref>
            </x14:sparkline>
            <x14:sparkline>
              <xm:f>FEB.!J68:M68</xm:f>
              <xm:sqref>H68</xm:sqref>
            </x14:sparkline>
            <x14:sparkline>
              <xm:f>FEB.!J69:M69</xm:f>
              <xm:sqref>H69</xm:sqref>
            </x14:sparkline>
            <x14:sparkline>
              <xm:f>FEB.!J70:M70</xm:f>
              <xm:sqref>H70</xm:sqref>
            </x14:sparkline>
            <x14:sparkline>
              <xm:f>FEB.!J71:M71</xm:f>
              <xm:sqref>H71</xm:sqref>
            </x14:sparkline>
            <x14:sparkline>
              <xm:f>FEB.!J72:M72</xm:f>
              <xm:sqref>H72</xm:sqref>
            </x14:sparkline>
            <x14:sparkline>
              <xm:f>FEB.!J73:M73</xm:f>
              <xm:sqref>H73</xm:sqref>
            </x14:sparkline>
            <x14:sparkline>
              <xm:f>FEB.!J74:M74</xm:f>
              <xm:sqref>H74</xm:sqref>
            </x14:sparkline>
            <x14:sparkline>
              <xm:f>FEB.!J75:M75</xm:f>
              <xm:sqref>H75</xm:sqref>
            </x14:sparkline>
            <x14:sparkline>
              <xm:f>FEB.!J76:M76</xm:f>
              <xm:sqref>H76</xm:sqref>
            </x14:sparkline>
            <x14:sparkline>
              <xm:f>FEB.!J77:M77</xm:f>
              <xm:sqref>H77</xm:sqref>
            </x14:sparkline>
            <x14:sparkline>
              <xm:f>FEB.!J78:M78</xm:f>
              <xm:sqref>H78</xm:sqref>
            </x14:sparkline>
            <x14:sparkline>
              <xm:f>FEB.!J79:M79</xm:f>
              <xm:sqref>H79</xm:sqref>
            </x14:sparkline>
            <x14:sparkline>
              <xm:f>FEB.!J80:M80</xm:f>
              <xm:sqref>H80</xm:sqref>
            </x14:sparkline>
            <x14:sparkline>
              <xm:f>FEB.!J81:M81</xm:f>
              <xm:sqref>H81</xm:sqref>
            </x14:sparkline>
            <x14:sparkline>
              <xm:f>FEB.!J82:M82</xm:f>
              <xm:sqref>H82</xm:sqref>
            </x14:sparkline>
            <x14:sparkline>
              <xm:f>FEB.!J83:M83</xm:f>
              <xm:sqref>H83</xm:sqref>
            </x14:sparkline>
            <x14:sparkline>
              <xm:f>FEB.!J84:M84</xm:f>
              <xm:sqref>H84</xm:sqref>
            </x14:sparkline>
            <x14:sparkline>
              <xm:f>FEB.!J85:M85</xm:f>
              <xm:sqref>H85</xm:sqref>
            </x14:sparkline>
            <x14:sparkline>
              <xm:f>FEB.!J86:M86</xm:f>
              <xm:sqref>H86</xm:sqref>
            </x14:sparkline>
            <x14:sparkline>
              <xm:f>FEB.!J87:M87</xm:f>
              <xm:sqref>H87</xm:sqref>
            </x14:sparkline>
            <x14:sparkline>
              <xm:f>FEB.!J88:M88</xm:f>
              <xm:sqref>H88</xm:sqref>
            </x14:sparkline>
            <x14:sparkline>
              <xm:f>FEB.!J89:M89</xm:f>
              <xm:sqref>H89</xm:sqref>
            </x14:sparkline>
            <x14:sparkline>
              <xm:f>FEB.!J90:M90</xm:f>
              <xm:sqref>H90</xm:sqref>
            </x14:sparkline>
            <x14:sparkline>
              <xm:f>FEB.!J91:M91</xm:f>
              <xm:sqref>H91</xm:sqref>
            </x14:sparkline>
            <x14:sparkline>
              <xm:f>FEB.!J92:M92</xm:f>
              <xm:sqref>H92</xm:sqref>
            </x14:sparkline>
            <x14:sparkline>
              <xm:f>FEB.!J93:M93</xm:f>
              <xm:sqref>H93</xm:sqref>
            </x14:sparkline>
            <x14:sparkline>
              <xm:f>FEB.!J94:M94</xm:f>
              <xm:sqref>H94</xm:sqref>
            </x14:sparkline>
            <x14:sparkline>
              <xm:f>FEB.!J95:M95</xm:f>
              <xm:sqref>H95</xm:sqref>
            </x14:sparkline>
            <x14:sparkline>
              <xm:f>FEB.!J96:M96</xm:f>
              <xm:sqref>H96</xm:sqref>
            </x14:sparkline>
            <x14:sparkline>
              <xm:f>FEB.!J97:M97</xm:f>
              <xm:sqref>H97</xm:sqref>
            </x14:sparkline>
            <x14:sparkline>
              <xm:f>FEB.!J98:M98</xm:f>
              <xm:sqref>H98</xm:sqref>
            </x14:sparkline>
            <x14:sparkline>
              <xm:f>FEB.!J99:M99</xm:f>
              <xm:sqref>H99</xm:sqref>
            </x14:sparkline>
            <x14:sparkline>
              <xm:f>FEB.!J100:M100</xm:f>
              <xm:sqref>H100</xm:sqref>
            </x14:sparkline>
            <x14:sparkline>
              <xm:f>FEB.!J101:M101</xm:f>
              <xm:sqref>H101</xm:sqref>
            </x14:sparkline>
            <x14:sparkline>
              <xm:f>FEB.!J102:M102</xm:f>
              <xm:sqref>H102</xm:sqref>
            </x14:sparkline>
            <x14:sparkline>
              <xm:f>FEB.!J103:M103</xm:f>
              <xm:sqref>H103</xm:sqref>
            </x14:sparkline>
            <x14:sparkline>
              <xm:f>FEB.!J104:M104</xm:f>
              <xm:sqref>H104</xm:sqref>
            </x14:sparkline>
            <x14:sparkline>
              <xm:f>FEB.!J105:M105</xm:f>
              <xm:sqref>H105</xm:sqref>
            </x14:sparkline>
            <x14:sparkline>
              <xm:f>FEB.!J106:M106</xm:f>
              <xm:sqref>H106</xm:sqref>
            </x14:sparkline>
            <x14:sparkline>
              <xm:f>FEB.!J107:M107</xm:f>
              <xm:sqref>H107</xm:sqref>
            </x14:sparkline>
            <x14:sparkline>
              <xm:f>FEB.!J108:M108</xm:f>
              <xm:sqref>H108</xm:sqref>
            </x14:sparkline>
            <x14:sparkline>
              <xm:f>FEB.!J109:M109</xm:f>
              <xm:sqref>H109</xm:sqref>
            </x14:sparkline>
            <x14:sparkline>
              <xm:f>FEB.!J110:M110</xm:f>
              <xm:sqref>H110</xm:sqref>
            </x14:sparkline>
            <x14:sparkline>
              <xm:f>FEB.!J111:M111</xm:f>
              <xm:sqref>H111</xm:sqref>
            </x14:sparkline>
            <x14:sparkline>
              <xm:f>FEB.!J112:M112</xm:f>
              <xm:sqref>H112</xm:sqref>
            </x14:sparkline>
            <x14:sparkline>
              <xm:f>FEB.!J113:M113</xm:f>
              <xm:sqref>H113</xm:sqref>
            </x14:sparkline>
            <x14:sparkline>
              <xm:f>FEB.!J114:M114</xm:f>
              <xm:sqref>H114</xm:sqref>
            </x14:sparkline>
            <x14:sparkline>
              <xm:f>FEB.!J115:M115</xm:f>
              <xm:sqref>H115</xm:sqref>
            </x14:sparkline>
            <x14:sparkline>
              <xm:f>FEB.!J116:M116</xm:f>
              <xm:sqref>H116</xm:sqref>
            </x14:sparkline>
            <x14:sparkline>
              <xm:f>FEB.!J117:M117</xm:f>
              <xm:sqref>H117</xm:sqref>
            </x14:sparkline>
            <x14:sparkline>
              <xm:f>FEB.!J118:M118</xm:f>
              <xm:sqref>H118</xm:sqref>
            </x14:sparkline>
            <x14:sparkline>
              <xm:f>FEB.!J119:M119</xm:f>
              <xm:sqref>H119</xm:sqref>
            </x14:sparkline>
            <x14:sparkline>
              <xm:f>FEB.!J120:M120</xm:f>
              <xm:sqref>H120</xm:sqref>
            </x14:sparkline>
            <x14:sparkline>
              <xm:f>FEB.!J121:M121</xm:f>
              <xm:sqref>H121</xm:sqref>
            </x14:sparkline>
            <x14:sparkline>
              <xm:f>FEB.!J122:M122</xm:f>
              <xm:sqref>H122</xm:sqref>
            </x14:sparkline>
            <x14:sparkline>
              <xm:f>FEB.!J123:M123</xm:f>
              <xm:sqref>H123</xm:sqref>
            </x14:sparkline>
            <x14:sparkline>
              <xm:f>FEB.!J124:M124</xm:f>
              <xm:sqref>H124</xm:sqref>
            </x14:sparkline>
            <x14:sparkline>
              <xm:f>FEB.!J125:M125</xm:f>
              <xm:sqref>H125</xm:sqref>
            </x14:sparkline>
            <x14:sparkline>
              <xm:f>FEB.!J126:M126</xm:f>
              <xm:sqref>H126</xm:sqref>
            </x14:sparkline>
            <x14:sparkline>
              <xm:f>FEB.!J127:M127</xm:f>
              <xm:sqref>H127</xm:sqref>
            </x14:sparkline>
            <x14:sparkline>
              <xm:f>FEB.!J128:M128</xm:f>
              <xm:sqref>H128</xm:sqref>
            </x14:sparkline>
            <x14:sparkline>
              <xm:f>FEB.!J129:M129</xm:f>
              <xm:sqref>H129</xm:sqref>
            </x14:sparkline>
            <x14:sparkline>
              <xm:f>FEB.!J130:M130</xm:f>
              <xm:sqref>H130</xm:sqref>
            </x14:sparkline>
            <x14:sparkline>
              <xm:f>FEB.!J131:M131</xm:f>
              <xm:sqref>H131</xm:sqref>
            </x14:sparkline>
            <x14:sparkline>
              <xm:f>FEB.!J132:M132</xm:f>
              <xm:sqref>H132</xm:sqref>
            </x14:sparkline>
            <x14:sparkline>
              <xm:f>FEB.!J133:M133</xm:f>
              <xm:sqref>H133</xm:sqref>
            </x14:sparkline>
            <x14:sparkline>
              <xm:f>FEB.!J134:M134</xm:f>
              <xm:sqref>H134</xm:sqref>
            </x14:sparkline>
            <x14:sparkline>
              <xm:f>FEB.!J135:M135</xm:f>
              <xm:sqref>H135</xm:sqref>
            </x14:sparkline>
            <x14:sparkline>
              <xm:f>FEB.!J136:M136</xm:f>
              <xm:sqref>H136</xm:sqref>
            </x14:sparkline>
            <x14:sparkline>
              <xm:f>FEB.!J137:M137</xm:f>
              <xm:sqref>H137</xm:sqref>
            </x14:sparkline>
            <x14:sparkline>
              <xm:f>FEB.!J138:M138</xm:f>
              <xm:sqref>H138</xm:sqref>
            </x14:sparkline>
            <x14:sparkline>
              <xm:f>FEB.!J139:M139</xm:f>
              <xm:sqref>H139</xm:sqref>
            </x14:sparkline>
            <x14:sparkline>
              <xm:f>FEB.!J140:M140</xm:f>
              <xm:sqref>H140</xm:sqref>
            </x14:sparkline>
            <x14:sparkline>
              <xm:f>FEB.!J141:M141</xm:f>
              <xm:sqref>H141</xm:sqref>
            </x14:sparkline>
            <x14:sparkline>
              <xm:f>FEB.!J142:M142</xm:f>
              <xm:sqref>H142</xm:sqref>
            </x14:sparkline>
            <x14:sparkline>
              <xm:f>FEB.!J145:M145</xm:f>
              <xm:sqref>H145</xm:sqref>
            </x14:sparkline>
            <x14:sparkline>
              <xm:f>FEB.!J146:M146</xm:f>
              <xm:sqref>H146</xm:sqref>
            </x14:sparkline>
            <x14:sparkline>
              <xm:f>FEB.!J147:M147</xm:f>
              <xm:sqref>H147</xm:sqref>
            </x14:sparkline>
            <x14:sparkline>
              <xm:f>FEB.!J148:M148</xm:f>
              <xm:sqref>H148</xm:sqref>
            </x14:sparkline>
            <x14:sparkline>
              <xm:f>FEB.!J149:M149</xm:f>
              <xm:sqref>H149</xm:sqref>
            </x14:sparkline>
            <x14:sparkline>
              <xm:f>FEB.!J150:M150</xm:f>
              <xm:sqref>H150</xm:sqref>
            </x14:sparkline>
            <x14:sparkline>
              <xm:f>FEB.!J151:M151</xm:f>
              <xm:sqref>H151</xm:sqref>
            </x14:sparkline>
            <x14:sparkline>
              <xm:f>FEB.!J152:M152</xm:f>
              <xm:sqref>H152</xm:sqref>
            </x14:sparkline>
            <x14:sparkline>
              <xm:f>FEB.!J153:M153</xm:f>
              <xm:sqref>H153</xm:sqref>
            </x14:sparkline>
            <x14:sparkline>
              <xm:f>FEB.!J154:M154</xm:f>
              <xm:sqref>H154</xm:sqref>
            </x14:sparkline>
            <x14:sparkline>
              <xm:f>FEB.!J155:M155</xm:f>
              <xm:sqref>H155</xm:sqref>
            </x14:sparkline>
            <x14:sparkline>
              <xm:f>FEB.!J156:M156</xm:f>
              <xm:sqref>H156</xm:sqref>
            </x14:sparkline>
            <x14:sparkline>
              <xm:f>FEB.!J157:M157</xm:f>
              <xm:sqref>H157</xm:sqref>
            </x14:sparkline>
            <x14:sparkline>
              <xm:f>FEB.!J158:M158</xm:f>
              <xm:sqref>H158</xm:sqref>
            </x14:sparkline>
            <x14:sparkline>
              <xm:f>FEB.!J159:M159</xm:f>
              <xm:sqref>H159</xm:sqref>
            </x14:sparkline>
            <x14:sparkline>
              <xm:f>FEB.!J160:M160</xm:f>
              <xm:sqref>H160</xm:sqref>
            </x14:sparkline>
            <x14:sparkline>
              <xm:f>FEB.!J161:M161</xm:f>
              <xm:sqref>H161</xm:sqref>
            </x14:sparkline>
            <x14:sparkline>
              <xm:f>FEB.!J162:M162</xm:f>
              <xm:sqref>H162</xm:sqref>
            </x14:sparkline>
            <x14:sparkline>
              <xm:f>FEB.!J163:M163</xm:f>
              <xm:sqref>H163</xm:sqref>
            </x14:sparkline>
          </x14:sparklines>
        </x14:sparklineGroup>
        <x14:sparklineGroup displayEmptyCellsAs="gap" markers="1" minAxisType="group" maxAxisType="group">
          <x14:colorSeries rgb="FF0070C0"/>
          <x14:colorNegative rgb="FF000000"/>
          <x14:colorAxis rgb="FF000000"/>
          <x14:colorMarkers rgb="FF000000"/>
          <x14:colorFirst rgb="FF000000"/>
          <x14:colorLast rgb="FF000000"/>
          <x14:colorHigh rgb="FF000000"/>
          <x14:colorLow rgb="FF000000"/>
          <x14:sparklines>
            <x14:sparkline>
              <xm:f>FEB.!J144:M144</xm:f>
              <xm:sqref>H144</xm:sqref>
            </x14:sparkline>
          </x14:sparklines>
        </x14:sparklineGroup>
        <x14:sparklineGroup displayEmptyCellsAs="gap" markers="1" minAxisType="group" maxAxisType="group">
          <x14:colorSeries rgb="FF0070C0"/>
          <x14:colorNegative rgb="FF000000"/>
          <x14:colorAxis rgb="FF000000"/>
          <x14:colorMarkers rgb="FF000000"/>
          <x14:colorFirst rgb="FF000000"/>
          <x14:colorLast rgb="FF000000"/>
          <x14:colorHigh rgb="FF000000"/>
          <x14:colorLow rgb="FF000000"/>
          <x14:sparklines>
            <x14:sparkline>
              <xm:f>FEB.!J143:M143</xm:f>
              <xm:sqref>H143</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1"/>
  <sheetViews>
    <sheetView workbookViewId="0">
      <pane ySplit="11" topLeftCell="A46" activePane="bottomLeft" state="frozen"/>
      <selection pane="bottomLeft" activeCell="D36" sqref="D36"/>
    </sheetView>
  </sheetViews>
  <sheetFormatPr defaultRowHeight="15" x14ac:dyDescent="0.25"/>
  <cols>
    <col min="1" max="1" width="13.42578125" customWidth="1"/>
    <col min="2" max="2" width="15.28515625" style="25" customWidth="1"/>
    <col min="3" max="3" width="16.42578125" customWidth="1"/>
    <col min="4" max="4" width="29.7109375" style="36" customWidth="1"/>
    <col min="5" max="5" width="10.28515625" customWidth="1"/>
    <col min="6" max="6" width="10.28515625" style="114" customWidth="1"/>
    <col min="7" max="7" width="12.140625" style="114" customWidth="1"/>
    <col min="8" max="8" width="19.140625" customWidth="1"/>
    <col min="9" max="9" width="19.140625" style="33" customWidth="1"/>
    <col min="10" max="10" width="12" customWidth="1"/>
    <col min="11" max="11" width="13.140625" customWidth="1"/>
    <col min="12" max="12" width="13.42578125" customWidth="1"/>
    <col min="13" max="13" width="15.7109375" customWidth="1"/>
  </cols>
  <sheetData>
    <row r="1" spans="1:13" ht="18.75" x14ac:dyDescent="0.25">
      <c r="A1" s="32" t="s">
        <v>174</v>
      </c>
    </row>
    <row r="2" spans="1:13" ht="45" x14ac:dyDescent="0.25">
      <c r="A2" s="21" t="s">
        <v>1</v>
      </c>
    </row>
    <row r="11" spans="1:13" s="23" customFormat="1" x14ac:dyDescent="0.25">
      <c r="A11" s="23" t="s">
        <v>2</v>
      </c>
      <c r="B11" s="26" t="s">
        <v>3</v>
      </c>
      <c r="C11" s="23" t="s">
        <v>4</v>
      </c>
      <c r="D11" s="38" t="s">
        <v>5</v>
      </c>
      <c r="E11" s="23" t="s">
        <v>6</v>
      </c>
      <c r="F11" s="115" t="s">
        <v>175</v>
      </c>
      <c r="G11" s="115" t="s">
        <v>176</v>
      </c>
      <c r="H11" s="23" t="s">
        <v>177</v>
      </c>
      <c r="I11" s="34" t="s">
        <v>7</v>
      </c>
      <c r="J11" s="23" t="s">
        <v>8</v>
      </c>
      <c r="K11" s="23" t="s">
        <v>9</v>
      </c>
      <c r="L11" s="23" t="s">
        <v>10</v>
      </c>
      <c r="M11" s="23" t="s">
        <v>11</v>
      </c>
    </row>
    <row r="12" spans="1:13" x14ac:dyDescent="0.25">
      <c r="A12" s="2" t="s">
        <v>13</v>
      </c>
      <c r="B12" s="20" t="s">
        <v>14</v>
      </c>
      <c r="C12" s="2" t="s">
        <v>15</v>
      </c>
      <c r="D12" s="2" t="s">
        <v>16</v>
      </c>
      <c r="E12" s="2" t="s">
        <v>17</v>
      </c>
      <c r="F12" s="116" t="s">
        <v>178</v>
      </c>
      <c r="G12" s="116" t="s">
        <v>179</v>
      </c>
      <c r="H12" s="3" t="s">
        <v>23</v>
      </c>
      <c r="I12" s="35" t="s">
        <v>18</v>
      </c>
      <c r="J12" s="2" t="s">
        <v>19</v>
      </c>
      <c r="K12" s="2" t="s">
        <v>20</v>
      </c>
      <c r="L12" s="2" t="s">
        <v>21</v>
      </c>
      <c r="M12" s="2" t="s">
        <v>22</v>
      </c>
    </row>
    <row r="13" spans="1:13" x14ac:dyDescent="0.25">
      <c r="A13" s="42">
        <v>17010541</v>
      </c>
      <c r="B13" s="43">
        <v>42767</v>
      </c>
      <c r="C13" s="42" t="s">
        <v>24</v>
      </c>
      <c r="D13" s="55" t="s">
        <v>180</v>
      </c>
      <c r="E13" s="42" t="s">
        <v>26</v>
      </c>
      <c r="F13" s="112"/>
      <c r="G13" s="112"/>
      <c r="H13" s="46"/>
      <c r="I13" s="45">
        <f ca="1">IF(tblData41114[[#This Row],[Date]]&lt;1, "",IF(tblData41114[[#This Row],[Date]]&gt;TODAY(),0,(tblData41114[[#This Row],[Date]]-TODAY())*-1))</f>
        <v>497</v>
      </c>
      <c r="J13" s="42">
        <f ca="1">IF(tblData411[[#This Row],[Date]]&lt;TODAY(),IF(tblData411[[#This Row],[Days Outstanding]]&lt;=30,tblData411[[#This Row],[Status]],0),)</f>
        <v>0</v>
      </c>
      <c r="K13" s="42">
        <f ca="1">IF(tblData411[[#This Row],[Date]]&gt;TODAY(),0,IF(AND(tblData411[[#This Row],[Days Outstanding]]&lt;=60,tblData411[[#This Row],[Days Outstanding]]&gt;30),tblData411[[#This Row],[Status]],0))</f>
        <v>0</v>
      </c>
      <c r="L13" s="42">
        <f ca="1">IF(tblData411[[#This Row],[Date]]&gt;TODAY(),0,IF(AND(tblData411[[#This Row],[Days Outstanding]]&lt;=90,tblData411[[#This Row],[Days Outstanding]]&gt;60),tblData411[[#This Row],[Status]],0))</f>
        <v>0</v>
      </c>
      <c r="M13" s="42" t="str">
        <f ca="1">IF(tblData411[[#This Row],[Date]]&gt;TODAY(),0,IF(tblData411[[#This Row],[Days Outstanding]]&gt;=90,tblData411[[#This Row],[Status]],0))</f>
        <v>ABATED</v>
      </c>
    </row>
    <row r="14" spans="1:13" x14ac:dyDescent="0.25">
      <c r="A14" s="42">
        <v>17020349</v>
      </c>
      <c r="B14" s="43">
        <v>42795</v>
      </c>
      <c r="C14" s="42" t="s">
        <v>28</v>
      </c>
      <c r="D14" s="55" t="s">
        <v>319</v>
      </c>
      <c r="E14" s="42"/>
      <c r="F14" s="112" t="s">
        <v>223</v>
      </c>
      <c r="G14" s="112" t="s">
        <v>223</v>
      </c>
      <c r="H14" s="46"/>
      <c r="I14" s="45"/>
      <c r="J14" s="42">
        <f ca="1">IF(tblData411[[#This Row],[Date]]&lt;TODAY(),IF(tblData411[[#This Row],[Days Outstanding]]&lt;=30,tblData411[[#This Row],[Status]],0),)</f>
        <v>0</v>
      </c>
      <c r="K14" s="42">
        <f ca="1">IF(tblData411[[#This Row],[Date]]&gt;TODAY(),0,IF(AND(tblData411[[#This Row],[Days Outstanding]]&lt;=60,tblData411[[#This Row],[Days Outstanding]]&gt;30),tblData411[[#This Row],[Status]],0))</f>
        <v>0</v>
      </c>
      <c r="L14" s="42">
        <f ca="1">IF(tblData411[[#This Row],[Date]]&gt;TODAY(),0,IF(AND(tblData411[[#This Row],[Days Outstanding]]&lt;=90,tblData411[[#This Row],[Days Outstanding]]&gt;60),tblData411[[#This Row],[Status]],0))</f>
        <v>0</v>
      </c>
      <c r="M14" s="42">
        <f ca="1">IF(tblData411[[#This Row],[Date]]&gt;TODAY(),0,IF(tblData411[[#This Row],[Days Outstanding]]&gt;=90,tblData411[[#This Row],[Status]],0))</f>
        <v>0</v>
      </c>
    </row>
    <row r="15" spans="1:13" x14ac:dyDescent="0.25">
      <c r="A15" s="42">
        <v>17020337</v>
      </c>
      <c r="B15" s="43">
        <v>42795</v>
      </c>
      <c r="C15" s="42" t="s">
        <v>28</v>
      </c>
      <c r="D15" s="55" t="s">
        <v>320</v>
      </c>
      <c r="E15" s="42"/>
      <c r="F15" s="112" t="s">
        <v>223</v>
      </c>
      <c r="G15" s="112" t="s">
        <v>223</v>
      </c>
      <c r="H15" s="46"/>
      <c r="I15" s="45"/>
      <c r="J15" s="42">
        <f ca="1">IF(tblData411[[#This Row],[Date]]&lt;TODAY(),IF(tblData411[[#This Row],[Days Outstanding]]&lt;=30,tblData411[[#This Row],[Status]],0),)</f>
        <v>0</v>
      </c>
      <c r="K15" s="42">
        <f ca="1">IF(tblData411[[#This Row],[Date]]&gt;TODAY(),0,IF(AND(tblData411[[#This Row],[Days Outstanding]]&lt;=60,tblData411[[#This Row],[Days Outstanding]]&gt;30),tblData411[[#This Row],[Status]],0))</f>
        <v>0</v>
      </c>
      <c r="L15" s="42">
        <f ca="1">IF(tblData411[[#This Row],[Date]]&gt;TODAY(),0,IF(AND(tblData411[[#This Row],[Days Outstanding]]&lt;=90,tblData411[[#This Row],[Days Outstanding]]&gt;60),tblData411[[#This Row],[Status]],0))</f>
        <v>0</v>
      </c>
      <c r="M15" s="42">
        <f ca="1">IF(tblData411[[#This Row],[Date]]&gt;TODAY(),0,IF(tblData411[[#This Row],[Days Outstanding]]&gt;=90,tblData411[[#This Row],[Status]],0))</f>
        <v>0</v>
      </c>
    </row>
    <row r="16" spans="1:13" x14ac:dyDescent="0.25">
      <c r="A16" s="42">
        <v>0</v>
      </c>
      <c r="B16" s="43">
        <v>42795</v>
      </c>
      <c r="C16" s="42" t="s">
        <v>31</v>
      </c>
      <c r="D16" s="42" t="s">
        <v>271</v>
      </c>
      <c r="E16" s="42" t="s">
        <v>26</v>
      </c>
      <c r="F16" s="112" t="s">
        <v>223</v>
      </c>
      <c r="G16" s="112" t="s">
        <v>223</v>
      </c>
      <c r="H16" s="46"/>
      <c r="I16" s="45"/>
      <c r="J16" s="42">
        <f ca="1">IF(tblData411[[#This Row],[Date]]&lt;TODAY(),IF(tblData411[[#This Row],[Days Outstanding]]&lt;=30,tblData411[[#This Row],[Status]],0),)</f>
        <v>0</v>
      </c>
      <c r="K16" s="42">
        <f ca="1">IF(tblData411[[#This Row],[Date]]&gt;TODAY(),0,IF(AND(tblData411[[#This Row],[Days Outstanding]]&lt;=60,tblData411[[#This Row],[Days Outstanding]]&gt;30),tblData411[[#This Row],[Status]],0))</f>
        <v>0</v>
      </c>
      <c r="L16" s="42">
        <f ca="1">IF(tblData411[[#This Row],[Date]]&gt;TODAY(),0,IF(AND(tblData411[[#This Row],[Days Outstanding]]&lt;=90,tblData411[[#This Row],[Days Outstanding]]&gt;60),tblData411[[#This Row],[Status]],0))</f>
        <v>0</v>
      </c>
      <c r="M16" s="42">
        <f ca="1">IF(tblData411[[#This Row],[Date]]&gt;TODAY(),0,IF(tblData411[[#This Row],[Days Outstanding]]&gt;=90,tblData411[[#This Row],[Status]],0))</f>
        <v>0</v>
      </c>
    </row>
    <row r="17" spans="1:13" x14ac:dyDescent="0.25">
      <c r="A17" s="42">
        <v>17020134</v>
      </c>
      <c r="B17" s="43">
        <v>42795</v>
      </c>
      <c r="C17" s="42" t="s">
        <v>28</v>
      </c>
      <c r="D17" s="47" t="s">
        <v>321</v>
      </c>
      <c r="E17" s="42"/>
      <c r="F17" s="112"/>
      <c r="G17" s="112"/>
      <c r="H17" s="46"/>
      <c r="I17" s="45"/>
      <c r="J17" s="42">
        <f ca="1">IF(tblData411[[#This Row],[Date]]&lt;TODAY(),IF(tblData411[[#This Row],[Days Outstanding]]&lt;=30,tblData411[[#This Row],[Status]],0),)</f>
        <v>0</v>
      </c>
      <c r="K17" s="42">
        <f ca="1">IF(tblData411[[#This Row],[Date]]&gt;TODAY(),0,IF(AND(tblData411[[#This Row],[Days Outstanding]]&lt;=60,tblData411[[#This Row],[Days Outstanding]]&gt;30),tblData411[[#This Row],[Status]],0))</f>
        <v>0</v>
      </c>
      <c r="L17" s="42">
        <f ca="1">IF(tblData411[[#This Row],[Date]]&gt;TODAY(),0,IF(AND(tblData411[[#This Row],[Days Outstanding]]&lt;=90,tblData411[[#This Row],[Days Outstanding]]&gt;60),tblData411[[#This Row],[Status]],0))</f>
        <v>0</v>
      </c>
      <c r="M17" s="42">
        <f ca="1">IF(tblData411[[#This Row],[Date]]&gt;TODAY(),0,IF(tblData411[[#This Row],[Days Outstanding]]&gt;=90,tblData411[[#This Row],[Status]],0))</f>
        <v>0</v>
      </c>
    </row>
    <row r="18" spans="1:13" x14ac:dyDescent="0.25">
      <c r="A18" s="42">
        <v>0</v>
      </c>
      <c r="B18" s="43">
        <v>42795</v>
      </c>
      <c r="C18" s="42" t="s">
        <v>28</v>
      </c>
      <c r="D18" s="47" t="s">
        <v>322</v>
      </c>
      <c r="E18" s="42"/>
      <c r="F18" s="112"/>
      <c r="G18" s="112"/>
      <c r="H18" s="46"/>
      <c r="I18" s="45"/>
      <c r="J18" s="42">
        <f ca="1">IF(tblData411[[#This Row],[Date]]&lt;TODAY(),IF(tblData411[[#This Row],[Days Outstanding]]&lt;=30,tblData411[[#This Row],[Status]],0),)</f>
        <v>0</v>
      </c>
      <c r="K18" s="42">
        <f ca="1">IF(tblData411[[#This Row],[Date]]&gt;TODAY(),0,IF(AND(tblData411[[#This Row],[Days Outstanding]]&lt;=60,tblData411[[#This Row],[Days Outstanding]]&gt;30),tblData411[[#This Row],[Status]],0))</f>
        <v>0</v>
      </c>
      <c r="L18" s="42">
        <f ca="1">IF(tblData411[[#This Row],[Date]]&gt;TODAY(),0,IF(AND(tblData411[[#This Row],[Days Outstanding]]&lt;=90,tblData411[[#This Row],[Days Outstanding]]&gt;60),tblData411[[#This Row],[Status]],0))</f>
        <v>0</v>
      </c>
      <c r="M18" s="42">
        <f ca="1">IF(tblData411[[#This Row],[Date]]&gt;TODAY(),0,IF(tblData411[[#This Row],[Days Outstanding]]&gt;=90,tblData411[[#This Row],[Status]],0))</f>
        <v>0</v>
      </c>
    </row>
    <row r="19" spans="1:13" x14ac:dyDescent="0.25">
      <c r="A19" s="42">
        <v>0</v>
      </c>
      <c r="B19" s="43">
        <v>42795</v>
      </c>
      <c r="C19" s="42" t="s">
        <v>31</v>
      </c>
      <c r="D19" s="47" t="s">
        <v>323</v>
      </c>
      <c r="E19" s="42" t="s">
        <v>26</v>
      </c>
      <c r="F19" s="112"/>
      <c r="G19" s="112"/>
      <c r="H19" s="46"/>
      <c r="I19" s="45"/>
      <c r="J19" s="42">
        <f ca="1">IF(tblData411[[#This Row],[Date]]&lt;TODAY(),IF(tblData411[[#This Row],[Days Outstanding]]&lt;=30,tblData411[[#This Row],[Status]],0),)</f>
        <v>0</v>
      </c>
      <c r="K19" s="42">
        <f ca="1">IF(tblData411[[#This Row],[Date]]&gt;TODAY(),0,IF(AND(tblData411[[#This Row],[Days Outstanding]]&lt;=60,tblData411[[#This Row],[Days Outstanding]]&gt;30),tblData411[[#This Row],[Status]],0))</f>
        <v>0</v>
      </c>
      <c r="L19" s="42">
        <f ca="1">IF(tblData411[[#This Row],[Date]]&gt;TODAY(),0,IF(AND(tblData411[[#This Row],[Days Outstanding]]&lt;=90,tblData411[[#This Row],[Days Outstanding]]&gt;60),tblData411[[#This Row],[Status]],0))</f>
        <v>0</v>
      </c>
      <c r="M19" s="42">
        <f ca="1">IF(tblData411[[#This Row],[Date]]&gt;TODAY(),0,IF(tblData411[[#This Row],[Days Outstanding]]&gt;=90,tblData411[[#This Row],[Status]],0))</f>
        <v>0</v>
      </c>
    </row>
    <row r="20" spans="1:13" x14ac:dyDescent="0.25">
      <c r="A20" s="42">
        <v>0</v>
      </c>
      <c r="B20" s="43">
        <v>42796</v>
      </c>
      <c r="C20" s="42" t="s">
        <v>31</v>
      </c>
      <c r="D20" s="47" t="s">
        <v>324</v>
      </c>
      <c r="E20" s="42" t="s">
        <v>26</v>
      </c>
      <c r="F20" s="112" t="s">
        <v>223</v>
      </c>
      <c r="G20" s="112" t="s">
        <v>223</v>
      </c>
      <c r="H20" s="46"/>
      <c r="I20" s="45"/>
      <c r="J20" s="42">
        <f ca="1">IF(tblData411[[#This Row],[Date]]&lt;TODAY(),IF(tblData411[[#This Row],[Days Outstanding]]&lt;=30,tblData411[[#This Row],[Status]],0),)</f>
        <v>0</v>
      </c>
      <c r="K20" s="42">
        <f ca="1">IF(tblData411[[#This Row],[Date]]&gt;TODAY(),0,IF(AND(tblData411[[#This Row],[Days Outstanding]]&lt;=60,tblData411[[#This Row],[Days Outstanding]]&gt;30),tblData411[[#This Row],[Status]],0))</f>
        <v>0</v>
      </c>
      <c r="L20" s="42">
        <f ca="1">IF(tblData411[[#This Row],[Date]]&gt;TODAY(),0,IF(AND(tblData411[[#This Row],[Days Outstanding]]&lt;=90,tblData411[[#This Row],[Days Outstanding]]&gt;60),tblData411[[#This Row],[Status]],0))</f>
        <v>0</v>
      </c>
      <c r="M20" s="42">
        <f ca="1">IF(tblData411[[#This Row],[Date]]&gt;TODAY(),0,IF(tblData411[[#This Row],[Days Outstanding]]&gt;=90,tblData411[[#This Row],[Status]],0))</f>
        <v>0</v>
      </c>
    </row>
    <row r="21" spans="1:13" x14ac:dyDescent="0.25">
      <c r="A21" s="42">
        <v>0</v>
      </c>
      <c r="B21" s="43">
        <v>42796</v>
      </c>
      <c r="C21" s="42" t="s">
        <v>31</v>
      </c>
      <c r="D21" s="47" t="s">
        <v>325</v>
      </c>
      <c r="E21" s="42" t="s">
        <v>26</v>
      </c>
      <c r="F21" s="112" t="s">
        <v>223</v>
      </c>
      <c r="G21" s="112" t="s">
        <v>223</v>
      </c>
      <c r="H21" s="46"/>
      <c r="I21" s="45"/>
      <c r="J21" s="42">
        <f ca="1">IF(tblData411[[#This Row],[Date]]&lt;TODAY(),IF(tblData411[[#This Row],[Days Outstanding]]&lt;=30,tblData411[[#This Row],[Status]],0),)</f>
        <v>0</v>
      </c>
      <c r="K21" s="42">
        <f ca="1">IF(tblData411[[#This Row],[Date]]&gt;TODAY(),0,IF(AND(tblData411[[#This Row],[Days Outstanding]]&lt;=60,tblData411[[#This Row],[Days Outstanding]]&gt;30),tblData411[[#This Row],[Status]],0))</f>
        <v>0</v>
      </c>
      <c r="L21" s="42">
        <f ca="1">IF(tblData411[[#This Row],[Date]]&gt;TODAY(),0,IF(AND(tblData411[[#This Row],[Days Outstanding]]&lt;=90,tblData411[[#This Row],[Days Outstanding]]&gt;60),tblData411[[#This Row],[Status]],0))</f>
        <v>0</v>
      </c>
      <c r="M21" s="42" t="str">
        <f ca="1">IF(tblData411[[#This Row],[Date]]&gt;TODAY(),0,IF(tblData411[[#This Row],[Days Outstanding]]&gt;=90,tblData411[[#This Row],[Status]],0))</f>
        <v>ABATED</v>
      </c>
    </row>
    <row r="22" spans="1:13" x14ac:dyDescent="0.25">
      <c r="A22" s="42">
        <v>17010600</v>
      </c>
      <c r="B22" s="43">
        <v>42796</v>
      </c>
      <c r="C22" s="42" t="s">
        <v>24</v>
      </c>
      <c r="D22" s="47" t="s">
        <v>326</v>
      </c>
      <c r="E22" s="42"/>
      <c r="F22" s="112"/>
      <c r="G22" s="112"/>
      <c r="H22" s="46"/>
      <c r="I22" s="45"/>
      <c r="J22" s="42">
        <f ca="1">IF(tblData411[[#This Row],[Date]]&lt;TODAY(),IF(tblData411[[#This Row],[Days Outstanding]]&lt;=30,tblData411[[#This Row],[Status]],0),)</f>
        <v>0</v>
      </c>
      <c r="K22" s="42">
        <f ca="1">IF(tblData411[[#This Row],[Date]]&gt;TODAY(),0,IF(AND(tblData411[[#This Row],[Days Outstanding]]&lt;=60,tblData411[[#This Row],[Days Outstanding]]&gt;30),tblData411[[#This Row],[Status]],0))</f>
        <v>0</v>
      </c>
      <c r="L22" s="42">
        <f ca="1">IF(tblData411[[#This Row],[Date]]&gt;TODAY(),0,IF(AND(tblData411[[#This Row],[Days Outstanding]]&lt;=90,tblData411[[#This Row],[Days Outstanding]]&gt;60),tblData411[[#This Row],[Status]],0))</f>
        <v>0</v>
      </c>
      <c r="M22" s="42" t="str">
        <f ca="1">IF(tblData411[[#This Row],[Date]]&gt;TODAY(),0,IF(tblData411[[#This Row],[Days Outstanding]]&gt;=90,tblData411[[#This Row],[Status]],0))</f>
        <v>ABATED</v>
      </c>
    </row>
    <row r="23" spans="1:13" x14ac:dyDescent="0.25">
      <c r="A23" s="42">
        <v>17020467</v>
      </c>
      <c r="B23" s="43">
        <v>42796</v>
      </c>
      <c r="C23" s="42" t="s">
        <v>24</v>
      </c>
      <c r="D23" s="42" t="s">
        <v>327</v>
      </c>
      <c r="E23" s="42"/>
      <c r="F23" s="112"/>
      <c r="G23" s="112"/>
      <c r="H23" s="46"/>
      <c r="I23" s="45"/>
      <c r="J23" s="42">
        <f ca="1">IF(tblData411[[#This Row],[Date]]&lt;TODAY(),IF(tblData411[[#This Row],[Days Outstanding]]&lt;=30,tblData411[[#This Row],[Status]],0),)</f>
        <v>0</v>
      </c>
      <c r="K23" s="42">
        <f ca="1">IF(tblData411[[#This Row],[Date]]&gt;TODAY(),0,IF(AND(tblData411[[#This Row],[Days Outstanding]]&lt;=60,tblData411[[#This Row],[Days Outstanding]]&gt;30),tblData411[[#This Row],[Status]],0))</f>
        <v>0</v>
      </c>
      <c r="L23" s="42">
        <f ca="1">IF(tblData411[[#This Row],[Date]]&gt;TODAY(),0,IF(AND(tblData411[[#This Row],[Days Outstanding]]&lt;=90,tblData411[[#This Row],[Days Outstanding]]&gt;60),tblData411[[#This Row],[Status]],0))</f>
        <v>0</v>
      </c>
      <c r="M23" s="42" t="str">
        <f ca="1">IF(tblData411[[#This Row],[Date]]&gt;TODAY(),0,IF(tblData411[[#This Row],[Days Outstanding]]&gt;=90,tblData411[[#This Row],[Status]],0))</f>
        <v>ABATED</v>
      </c>
    </row>
    <row r="24" spans="1:13" x14ac:dyDescent="0.25">
      <c r="A24" s="42">
        <v>17020466</v>
      </c>
      <c r="B24" s="43">
        <v>42796</v>
      </c>
      <c r="C24" s="42" t="s">
        <v>24</v>
      </c>
      <c r="D24" s="42" t="s">
        <v>328</v>
      </c>
      <c r="E24" s="42"/>
      <c r="F24" s="112"/>
      <c r="G24" s="112"/>
      <c r="H24" s="46"/>
      <c r="I24" s="45"/>
      <c r="J24" s="42">
        <f ca="1">IF(tblData411[[#This Row],[Date]]&lt;TODAY(),IF(tblData411[[#This Row],[Days Outstanding]]&lt;=30,tblData411[[#This Row],[Status]],0),)</f>
        <v>0</v>
      </c>
      <c r="K24" s="42">
        <f ca="1">IF(tblData411[[#This Row],[Date]]&gt;TODAY(),0,IF(AND(tblData411[[#This Row],[Days Outstanding]]&lt;=60,tblData411[[#This Row],[Days Outstanding]]&gt;30),tblData411[[#This Row],[Status]],0))</f>
        <v>0</v>
      </c>
      <c r="L24" s="42">
        <f ca="1">IF(tblData411[[#This Row],[Date]]&gt;TODAY(),0,IF(AND(tblData411[[#This Row],[Days Outstanding]]&lt;=90,tblData411[[#This Row],[Days Outstanding]]&gt;60),tblData411[[#This Row],[Status]],0))</f>
        <v>0</v>
      </c>
      <c r="M24" s="42">
        <f ca="1">IF(tblData411[[#This Row],[Date]]&gt;TODAY(),0,IF(tblData411[[#This Row],[Days Outstanding]]&gt;=90,tblData411[[#This Row],[Status]],0))</f>
        <v>0</v>
      </c>
    </row>
    <row r="25" spans="1:13" x14ac:dyDescent="0.25">
      <c r="A25" s="42">
        <v>17020463</v>
      </c>
      <c r="B25" s="43">
        <v>42796</v>
      </c>
      <c r="C25" s="42" t="s">
        <v>24</v>
      </c>
      <c r="D25" s="42" t="s">
        <v>329</v>
      </c>
      <c r="E25" s="42"/>
      <c r="F25" s="112"/>
      <c r="G25" s="112"/>
      <c r="H25" s="46"/>
      <c r="I25" s="45"/>
      <c r="J25" s="42">
        <f ca="1">IF(tblData411[[#This Row],[Date]]&lt;TODAY(),IF(tblData411[[#This Row],[Days Outstanding]]&lt;=30,tblData411[[#This Row],[Status]],0),)</f>
        <v>0</v>
      </c>
      <c r="K25" s="42">
        <f ca="1">IF(tblData411[[#This Row],[Date]]&gt;TODAY(),0,IF(AND(tblData411[[#This Row],[Days Outstanding]]&lt;=60,tblData411[[#This Row],[Days Outstanding]]&gt;30),tblData411[[#This Row],[Status]],0))</f>
        <v>0</v>
      </c>
      <c r="L25" s="42">
        <f ca="1">IF(tblData411[[#This Row],[Date]]&gt;TODAY(),0,IF(AND(tblData411[[#This Row],[Days Outstanding]]&lt;=90,tblData411[[#This Row],[Days Outstanding]]&gt;60),tblData411[[#This Row],[Status]],0))</f>
        <v>0</v>
      </c>
      <c r="M25" s="42">
        <f ca="1">IF(tblData411[[#This Row],[Date]]&gt;TODAY(),0,IF(tblData411[[#This Row],[Days Outstanding]]&gt;=90,tblData411[[#This Row],[Status]],0))</f>
        <v>0</v>
      </c>
    </row>
    <row r="26" spans="1:13" ht="17.25" x14ac:dyDescent="0.25">
      <c r="A26" s="42">
        <v>0</v>
      </c>
      <c r="B26" s="43">
        <v>42797</v>
      </c>
      <c r="C26" s="42" t="s">
        <v>287</v>
      </c>
      <c r="D26" t="s">
        <v>330</v>
      </c>
      <c r="E26" s="42"/>
      <c r="F26" s="112"/>
      <c r="G26" s="112"/>
      <c r="H26" s="46"/>
      <c r="I26" s="45"/>
      <c r="J26" s="42">
        <f ca="1">IF(tblData411[[#This Row],[Date]]&lt;TODAY(),IF(tblData411[[#This Row],[Days Outstanding]]&lt;=30,tblData411[[#This Row],[Status]],0),)</f>
        <v>0</v>
      </c>
      <c r="K26" s="42">
        <f ca="1">IF(tblData411[[#This Row],[Date]]&gt;TODAY(),0,IF(AND(tblData411[[#This Row],[Days Outstanding]]&lt;=60,tblData411[[#This Row],[Days Outstanding]]&gt;30),tblData411[[#This Row],[Status]],0))</f>
        <v>0</v>
      </c>
      <c r="L26" s="42">
        <f ca="1">IF(tblData411[[#This Row],[Date]]&gt;TODAY(),0,IF(AND(tblData411[[#This Row],[Days Outstanding]]&lt;=90,tblData411[[#This Row],[Days Outstanding]]&gt;60),tblData411[[#This Row],[Status]],0))</f>
        <v>0</v>
      </c>
      <c r="M26" s="42">
        <f ca="1">IF(tblData411[[#This Row],[Date]]&gt;TODAY(),0,IF(tblData411[[#This Row],[Days Outstanding]]&gt;=90,tblData411[[#This Row],[Status]],0))</f>
        <v>0</v>
      </c>
    </row>
    <row r="27" spans="1:13" x14ac:dyDescent="0.25">
      <c r="A27" s="42">
        <v>0</v>
      </c>
      <c r="B27" s="43">
        <v>42797</v>
      </c>
      <c r="C27" s="42" t="s">
        <v>287</v>
      </c>
      <c r="D27" s="47" t="s">
        <v>331</v>
      </c>
      <c r="E27" s="42"/>
      <c r="F27" s="112"/>
      <c r="G27" s="112"/>
      <c r="H27" s="46"/>
      <c r="I27" s="45"/>
      <c r="J27" s="42">
        <f ca="1">IF(tblData411[[#This Row],[Date]]&lt;TODAY(),IF(tblData411[[#This Row],[Days Outstanding]]&lt;=30,tblData411[[#This Row],[Status]],0),)</f>
        <v>0</v>
      </c>
      <c r="K27" s="42">
        <f ca="1">IF(tblData411[[#This Row],[Date]]&gt;TODAY(),0,IF(AND(tblData411[[#This Row],[Days Outstanding]]&lt;=60,tblData411[[#This Row],[Days Outstanding]]&gt;30),tblData411[[#This Row],[Status]],0))</f>
        <v>0</v>
      </c>
      <c r="L27" s="42">
        <f ca="1">IF(tblData411[[#This Row],[Date]]&gt;TODAY(),0,IF(AND(tblData411[[#This Row],[Days Outstanding]]&lt;=90,tblData411[[#This Row],[Days Outstanding]]&gt;60),tblData411[[#This Row],[Status]],0))</f>
        <v>0</v>
      </c>
      <c r="M27" s="42">
        <f ca="1">IF(tblData411[[#This Row],[Date]]&gt;TODAY(),0,IF(tblData411[[#This Row],[Days Outstanding]]&gt;=90,tblData411[[#This Row],[Status]],0))</f>
        <v>0</v>
      </c>
    </row>
    <row r="28" spans="1:13" x14ac:dyDescent="0.25">
      <c r="A28" s="42">
        <v>0</v>
      </c>
      <c r="B28" s="43">
        <v>42797</v>
      </c>
      <c r="C28" s="42" t="s">
        <v>31</v>
      </c>
      <c r="D28" s="47" t="s">
        <v>332</v>
      </c>
      <c r="E28" s="42" t="s">
        <v>26</v>
      </c>
      <c r="F28" s="112" t="s">
        <v>223</v>
      </c>
      <c r="G28" s="112" t="s">
        <v>223</v>
      </c>
      <c r="H28" s="46"/>
      <c r="I28" s="45"/>
      <c r="J28" s="42">
        <f ca="1">IF(tblData411[[#This Row],[Date]]&lt;TODAY(),IF(tblData411[[#This Row],[Days Outstanding]]&lt;=30,tblData411[[#This Row],[Status]],0),)</f>
        <v>0</v>
      </c>
      <c r="K28" s="42">
        <f ca="1">IF(tblData411[[#This Row],[Date]]&gt;TODAY(),0,IF(AND(tblData411[[#This Row],[Days Outstanding]]&lt;=60,tblData411[[#This Row],[Days Outstanding]]&gt;30),tblData411[[#This Row],[Status]],0))</f>
        <v>0</v>
      </c>
      <c r="L28" s="42">
        <f ca="1">IF(tblData411[[#This Row],[Date]]&gt;TODAY(),0,IF(AND(tblData411[[#This Row],[Days Outstanding]]&lt;=90,tblData411[[#This Row],[Days Outstanding]]&gt;60),tblData411[[#This Row],[Status]],0))</f>
        <v>0</v>
      </c>
      <c r="M28" s="42">
        <f ca="1">IF(tblData411[[#This Row],[Date]]&gt;TODAY(),0,IF(tblData411[[#This Row],[Days Outstanding]]&gt;=90,tblData411[[#This Row],[Status]],0))</f>
        <v>0</v>
      </c>
    </row>
    <row r="29" spans="1:13" x14ac:dyDescent="0.25">
      <c r="A29" s="42">
        <v>0</v>
      </c>
      <c r="B29" s="43">
        <v>42797</v>
      </c>
      <c r="C29" s="42" t="s">
        <v>31</v>
      </c>
      <c r="D29" s="47" t="s">
        <v>333</v>
      </c>
      <c r="E29" s="42" t="s">
        <v>26</v>
      </c>
      <c r="F29" s="112" t="s">
        <v>223</v>
      </c>
      <c r="G29" s="112" t="s">
        <v>223</v>
      </c>
      <c r="H29" s="46"/>
      <c r="I29" s="45"/>
      <c r="J29" s="42">
        <f ca="1">IF(tblData411[[#This Row],[Date]]&lt;TODAY(),IF(tblData411[[#This Row],[Days Outstanding]]&lt;=30,tblData411[[#This Row],[Status]],0),)</f>
        <v>0</v>
      </c>
      <c r="K29" s="42">
        <f ca="1">IF(tblData411[[#This Row],[Date]]&gt;TODAY(),0,IF(AND(tblData411[[#This Row],[Days Outstanding]]&lt;=60,tblData411[[#This Row],[Days Outstanding]]&gt;30),tblData411[[#This Row],[Status]],0))</f>
        <v>0</v>
      </c>
      <c r="L29" s="42">
        <f ca="1">IF(tblData411[[#This Row],[Date]]&gt;TODAY(),0,IF(AND(tblData411[[#This Row],[Days Outstanding]]&lt;=90,tblData411[[#This Row],[Days Outstanding]]&gt;60),tblData411[[#This Row],[Status]],0))</f>
        <v>0</v>
      </c>
      <c r="M29" s="42">
        <f ca="1">IF(tblData411[[#This Row],[Date]]&gt;TODAY(),0,IF(tblData411[[#This Row],[Days Outstanding]]&gt;=90,tblData411[[#This Row],[Status]],0))</f>
        <v>0</v>
      </c>
    </row>
    <row r="30" spans="1:13" x14ac:dyDescent="0.25">
      <c r="A30" s="42">
        <v>0</v>
      </c>
      <c r="B30" s="43">
        <v>42797</v>
      </c>
      <c r="C30" s="42" t="s">
        <v>31</v>
      </c>
      <c r="D30" s="47" t="s">
        <v>334</v>
      </c>
      <c r="E30" s="42" t="s">
        <v>26</v>
      </c>
      <c r="F30" s="112" t="s">
        <v>223</v>
      </c>
      <c r="G30" s="112" t="s">
        <v>223</v>
      </c>
      <c r="H30" s="46"/>
      <c r="I30" s="45"/>
      <c r="J30" s="42">
        <f ca="1">IF(tblData411[[#This Row],[Date]]&lt;TODAY(),IF(tblData411[[#This Row],[Days Outstanding]]&lt;=30,tblData411[[#This Row],[Status]],0),)</f>
        <v>0</v>
      </c>
      <c r="K30" s="42">
        <f ca="1">IF(tblData411[[#This Row],[Date]]&gt;TODAY(),0,IF(AND(tblData411[[#This Row],[Days Outstanding]]&lt;=60,tblData411[[#This Row],[Days Outstanding]]&gt;30),tblData411[[#This Row],[Status]],0))</f>
        <v>0</v>
      </c>
      <c r="L30" s="42">
        <f ca="1">IF(tblData411[[#This Row],[Date]]&gt;TODAY(),0,IF(AND(tblData411[[#This Row],[Days Outstanding]]&lt;=90,tblData411[[#This Row],[Days Outstanding]]&gt;60),tblData411[[#This Row],[Status]],0))</f>
        <v>0</v>
      </c>
      <c r="M30" s="42">
        <f ca="1">IF(tblData411[[#This Row],[Date]]&gt;TODAY(),0,IF(tblData411[[#This Row],[Days Outstanding]]&gt;=90,tblData411[[#This Row],[Status]],0))</f>
        <v>0</v>
      </c>
    </row>
    <row r="31" spans="1:13" x14ac:dyDescent="0.25">
      <c r="A31" s="42">
        <v>0</v>
      </c>
      <c r="B31" s="43">
        <v>42797</v>
      </c>
      <c r="C31" s="42" t="s">
        <v>31</v>
      </c>
      <c r="D31" s="47" t="s">
        <v>335</v>
      </c>
      <c r="E31" s="42" t="s">
        <v>26</v>
      </c>
      <c r="F31" s="112" t="s">
        <v>223</v>
      </c>
      <c r="G31" s="112" t="s">
        <v>223</v>
      </c>
      <c r="H31" s="46"/>
      <c r="I31" s="45"/>
      <c r="J31" s="42">
        <f ca="1">IF(tblData411[[#This Row],[Date]]&lt;TODAY(),IF(tblData411[[#This Row],[Days Outstanding]]&lt;=30,tblData411[[#This Row],[Status]],0),)</f>
        <v>0</v>
      </c>
      <c r="K31" s="42">
        <f ca="1">IF(tblData411[[#This Row],[Date]]&gt;TODAY(),0,IF(AND(tblData411[[#This Row],[Days Outstanding]]&lt;=60,tblData411[[#This Row],[Days Outstanding]]&gt;30),tblData411[[#This Row],[Status]],0))</f>
        <v>0</v>
      </c>
      <c r="L31" s="42">
        <f ca="1">IF(tblData411[[#This Row],[Date]]&gt;TODAY(),0,IF(AND(tblData411[[#This Row],[Days Outstanding]]&lt;=90,tblData411[[#This Row],[Days Outstanding]]&gt;60),tblData411[[#This Row],[Status]],0))</f>
        <v>0</v>
      </c>
      <c r="M31" s="42">
        <f ca="1">IF(tblData411[[#This Row],[Date]]&gt;TODAY(),0,IF(tblData411[[#This Row],[Days Outstanding]]&gt;=90,tblData411[[#This Row],[Status]],0))</f>
        <v>0</v>
      </c>
    </row>
    <row r="32" spans="1:13" x14ac:dyDescent="0.25">
      <c r="A32" s="42">
        <v>0</v>
      </c>
      <c r="B32" s="43">
        <v>42797</v>
      </c>
      <c r="C32" s="42" t="s">
        <v>41</v>
      </c>
      <c r="D32" s="47" t="s">
        <v>336</v>
      </c>
      <c r="E32" s="42" t="s">
        <v>26</v>
      </c>
      <c r="F32" s="112" t="s">
        <v>223</v>
      </c>
      <c r="G32" s="112" t="s">
        <v>223</v>
      </c>
      <c r="H32" s="46"/>
      <c r="I32" s="45"/>
      <c r="J32" s="42">
        <f ca="1">IF(tblData411[[#This Row],[Date]]&lt;TODAY(),IF(tblData411[[#This Row],[Days Outstanding]]&lt;=30,tblData411[[#This Row],[Status]],0),)</f>
        <v>0</v>
      </c>
      <c r="K32" s="42">
        <f ca="1">IF(tblData411[[#This Row],[Date]]&gt;TODAY(),0,IF(AND(tblData411[[#This Row],[Days Outstanding]]&lt;=60,tblData411[[#This Row],[Days Outstanding]]&gt;30),tblData411[[#This Row],[Status]],0))</f>
        <v>0</v>
      </c>
      <c r="L32" s="42">
        <f ca="1">IF(tblData411[[#This Row],[Date]]&gt;TODAY(),0,IF(AND(tblData411[[#This Row],[Days Outstanding]]&lt;=90,tblData411[[#This Row],[Days Outstanding]]&gt;60),tblData411[[#This Row],[Status]],0))</f>
        <v>0</v>
      </c>
      <c r="M32" s="42">
        <f ca="1">IF(tblData411[[#This Row],[Date]]&gt;TODAY(),0,IF(tblData411[[#This Row],[Days Outstanding]]&gt;=90,tblData411[[#This Row],[Status]],0))</f>
        <v>0</v>
      </c>
    </row>
    <row r="33" spans="1:13" x14ac:dyDescent="0.25">
      <c r="A33" s="42">
        <v>17020605</v>
      </c>
      <c r="B33" s="43">
        <v>42800</v>
      </c>
      <c r="C33" s="42" t="s">
        <v>28</v>
      </c>
      <c r="D33" s="42" t="s">
        <v>337</v>
      </c>
      <c r="E33" s="42"/>
      <c r="F33" s="112" t="s">
        <v>223</v>
      </c>
      <c r="G33" s="112" t="s">
        <v>223</v>
      </c>
      <c r="H33" s="46"/>
      <c r="I33" s="45"/>
      <c r="J33" s="42">
        <f ca="1">IF(tblData411[[#This Row],[Date]]&lt;TODAY(),IF(tblData411[[#This Row],[Days Outstanding]]&lt;=30,tblData411[[#This Row],[Status]],0),)</f>
        <v>0</v>
      </c>
      <c r="K33" s="42">
        <f ca="1">IF(tblData411[[#This Row],[Date]]&gt;TODAY(),0,IF(AND(tblData411[[#This Row],[Days Outstanding]]&lt;=60,tblData411[[#This Row],[Days Outstanding]]&gt;30),tblData411[[#This Row],[Status]],0))</f>
        <v>0</v>
      </c>
      <c r="L33" s="42">
        <f ca="1">IF(tblData411[[#This Row],[Date]]&gt;TODAY(),0,IF(AND(tblData411[[#This Row],[Days Outstanding]]&lt;=90,tblData411[[#This Row],[Days Outstanding]]&gt;60),tblData411[[#This Row],[Status]],0))</f>
        <v>0</v>
      </c>
      <c r="M33" s="42">
        <f ca="1">IF(tblData411[[#This Row],[Date]]&gt;TODAY(),0,IF(tblData411[[#This Row],[Days Outstanding]]&gt;=90,tblData411[[#This Row],[Status]],0))</f>
        <v>0</v>
      </c>
    </row>
    <row r="34" spans="1:13" ht="15.75" x14ac:dyDescent="0.25">
      <c r="A34" s="42">
        <v>17020450</v>
      </c>
      <c r="B34" s="43">
        <v>42800</v>
      </c>
      <c r="C34" s="42" t="s">
        <v>28</v>
      </c>
      <c r="D34" s="88" t="s">
        <v>338</v>
      </c>
      <c r="E34" s="42"/>
      <c r="F34" s="112" t="s">
        <v>223</v>
      </c>
      <c r="G34" s="112" t="s">
        <v>223</v>
      </c>
      <c r="H34" s="46"/>
      <c r="I34" s="45"/>
      <c r="J34" s="42">
        <f ca="1">IF(tblData411[[#This Row],[Date]]&lt;TODAY(),IF(tblData411[[#This Row],[Days Outstanding]]&lt;=30,tblData411[[#This Row],[Status]],0),)</f>
        <v>0</v>
      </c>
      <c r="K34" s="42">
        <f ca="1">IF(tblData411[[#This Row],[Date]]&gt;TODAY(),0,IF(AND(tblData411[[#This Row],[Days Outstanding]]&lt;=60,tblData411[[#This Row],[Days Outstanding]]&gt;30),tblData411[[#This Row],[Status]],0))</f>
        <v>0</v>
      </c>
      <c r="L34" s="42">
        <f ca="1">IF(tblData411[[#This Row],[Date]]&gt;TODAY(),0,IF(AND(tblData411[[#This Row],[Days Outstanding]]&lt;=90,tblData411[[#This Row],[Days Outstanding]]&gt;60),tblData411[[#This Row],[Status]],0))</f>
        <v>0</v>
      </c>
      <c r="M34" s="42">
        <f ca="1">IF(tblData411[[#This Row],[Date]]&gt;TODAY(),0,IF(tblData411[[#This Row],[Days Outstanding]]&gt;=90,tblData411[[#This Row],[Status]],0))</f>
        <v>0</v>
      </c>
    </row>
    <row r="35" spans="1:13" ht="15.75" x14ac:dyDescent="0.25">
      <c r="A35" s="42">
        <v>17020590</v>
      </c>
      <c r="B35" s="43">
        <v>42800</v>
      </c>
      <c r="C35" s="42" t="s">
        <v>28</v>
      </c>
      <c r="D35" s="88" t="s">
        <v>339</v>
      </c>
      <c r="E35" s="42"/>
      <c r="F35" s="112" t="s">
        <v>223</v>
      </c>
      <c r="G35" s="112" t="s">
        <v>223</v>
      </c>
      <c r="H35" s="46"/>
      <c r="I35" s="45"/>
      <c r="J35" s="42"/>
      <c r="K35" s="42">
        <f ca="1">IF(tblData411[[#This Row],[Date]]&gt;TODAY(),0,IF(AND(tblData411[[#This Row],[Days Outstanding]]&lt;=60,tblData411[[#This Row],[Days Outstanding]]&gt;30),tblData411[[#This Row],[Status]],0))</f>
        <v>0</v>
      </c>
      <c r="L35" s="42">
        <f ca="1">IF(tblData411[[#This Row],[Date]]&gt;TODAY(),0,IF(AND(tblData411[[#This Row],[Days Outstanding]]&lt;=90,tblData411[[#This Row],[Days Outstanding]]&gt;60),tblData411[[#This Row],[Status]],0))</f>
        <v>0</v>
      </c>
      <c r="M35" s="42" t="str">
        <f ca="1">IF(tblData411[[#This Row],[Date]]&gt;TODAY(),0,IF(tblData411[[#This Row],[Days Outstanding]]&gt;=90,tblData411[[#This Row],[Status]],0))</f>
        <v>ABATED</v>
      </c>
    </row>
    <row r="36" spans="1:13" ht="15.75" x14ac:dyDescent="0.25">
      <c r="A36" s="42">
        <v>17020458</v>
      </c>
      <c r="B36" s="43">
        <v>42800</v>
      </c>
      <c r="C36" s="42" t="s">
        <v>28</v>
      </c>
      <c r="D36" s="88" t="s">
        <v>340</v>
      </c>
      <c r="E36" s="42"/>
      <c r="F36" s="112" t="s">
        <v>252</v>
      </c>
      <c r="G36" s="112" t="s">
        <v>252</v>
      </c>
      <c r="H36" s="46"/>
      <c r="I36" s="45"/>
      <c r="J36" s="42"/>
      <c r="K36" s="42">
        <f ca="1">IF(tblData411[[#This Row],[Date]]&gt;TODAY(),0,IF(AND(tblData411[[#This Row],[Days Outstanding]]&lt;=60,tblData411[[#This Row],[Days Outstanding]]&gt;30),tblData411[[#This Row],[Status]],0))</f>
        <v>0</v>
      </c>
      <c r="L36" s="42">
        <f ca="1">IF(tblData411[[#This Row],[Date]]&gt;TODAY(),0,IF(AND(tblData411[[#This Row],[Days Outstanding]]&lt;=90,tblData411[[#This Row],[Days Outstanding]]&gt;60),tblData411[[#This Row],[Status]],0))</f>
        <v>0</v>
      </c>
      <c r="M36" s="42">
        <f ca="1">IF(tblData411[[#This Row],[Date]]&gt;TODAY(),0,IF(tblData411[[#This Row],[Days Outstanding]]&gt;=90,tblData411[[#This Row],[Status]],0))</f>
        <v>0</v>
      </c>
    </row>
    <row r="37" spans="1:13" ht="15.75" x14ac:dyDescent="0.25">
      <c r="A37" s="42">
        <v>17020534</v>
      </c>
      <c r="B37" s="43">
        <v>42800</v>
      </c>
      <c r="C37" s="42" t="s">
        <v>341</v>
      </c>
      <c r="D37" s="88" t="s">
        <v>342</v>
      </c>
      <c r="E37" s="42"/>
      <c r="F37" s="112" t="s">
        <v>252</v>
      </c>
      <c r="G37" s="112" t="s">
        <v>252</v>
      </c>
      <c r="H37" s="46"/>
      <c r="I37" s="45"/>
      <c r="J37" s="42"/>
      <c r="K37" s="42">
        <f ca="1">IF(tblData411[[#This Row],[Date]]&gt;TODAY(),0,IF(AND(tblData411[[#This Row],[Days Outstanding]]&lt;=60,tblData411[[#This Row],[Days Outstanding]]&gt;30),tblData411[[#This Row],[Status]],0))</f>
        <v>0</v>
      </c>
      <c r="L37" s="42">
        <f ca="1">IF(tblData411[[#This Row],[Date]]&gt;TODAY(),0,IF(AND(tblData411[[#This Row],[Days Outstanding]]&lt;=90,tblData411[[#This Row],[Days Outstanding]]&gt;60),tblData411[[#This Row],[Status]],0))</f>
        <v>0</v>
      </c>
      <c r="M37" s="42">
        <f ca="1">IF(tblData411[[#This Row],[Date]]&gt;TODAY(),0,IF(tblData411[[#This Row],[Days Outstanding]]&gt;=90,tblData411[[#This Row],[Status]],0))</f>
        <v>0</v>
      </c>
    </row>
    <row r="38" spans="1:13" ht="15.75" x14ac:dyDescent="0.25">
      <c r="A38" s="42">
        <v>0</v>
      </c>
      <c r="B38" s="43">
        <v>42800</v>
      </c>
      <c r="C38" s="42" t="s">
        <v>31</v>
      </c>
      <c r="D38" s="88" t="s">
        <v>275</v>
      </c>
      <c r="E38" s="42" t="s">
        <v>26</v>
      </c>
      <c r="F38" s="112"/>
      <c r="G38" s="112"/>
      <c r="H38" s="46"/>
      <c r="I38" s="45"/>
      <c r="J38" s="42"/>
      <c r="K38" s="42">
        <f ca="1">IF(tblData411[[#This Row],[Date]]&gt;TODAY(),0,IF(AND(tblData411[[#This Row],[Days Outstanding]]&lt;=60,tblData411[[#This Row],[Days Outstanding]]&gt;30),tblData411[[#This Row],[Status]],0))</f>
        <v>0</v>
      </c>
      <c r="L38" s="42">
        <f ca="1">IF(tblData411[[#This Row],[Date]]&gt;TODAY(),0,IF(AND(tblData411[[#This Row],[Days Outstanding]]&lt;=90,tblData411[[#This Row],[Days Outstanding]]&gt;60),tblData411[[#This Row],[Status]],0))</f>
        <v>0</v>
      </c>
      <c r="M38" s="42">
        <f ca="1">IF(tblData411[[#This Row],[Date]]&gt;TODAY(),0,IF(tblData411[[#This Row],[Days Outstanding]]&gt;=90,tblData411[[#This Row],[Status]],0))</f>
        <v>0</v>
      </c>
    </row>
    <row r="39" spans="1:13" x14ac:dyDescent="0.25">
      <c r="A39" s="42">
        <v>17020550</v>
      </c>
      <c r="B39" s="43">
        <v>42801</v>
      </c>
      <c r="C39" s="42" t="s">
        <v>28</v>
      </c>
      <c r="D39" s="42" t="s">
        <v>343</v>
      </c>
      <c r="E39" s="42"/>
      <c r="F39" s="112"/>
      <c r="G39" s="112"/>
      <c r="H39" s="46"/>
      <c r="I39" s="45"/>
      <c r="J39" s="42"/>
      <c r="K39" s="42">
        <f ca="1">IF(tblData411[[#This Row],[Date]]&gt;TODAY(),0,IF(AND(tblData411[[#This Row],[Days Outstanding]]&lt;=60,tblData411[[#This Row],[Days Outstanding]]&gt;30),tblData411[[#This Row],[Status]],0))</f>
        <v>0</v>
      </c>
      <c r="L39" s="42">
        <f ca="1">IF(tblData411[[#This Row],[Date]]&gt;TODAY(),0,IF(AND(tblData411[[#This Row],[Days Outstanding]]&lt;=90,tblData411[[#This Row],[Days Outstanding]]&gt;60),tblData411[[#This Row],[Status]],0))</f>
        <v>0</v>
      </c>
      <c r="M39" s="42">
        <f ca="1">IF(tblData411[[#This Row],[Date]]&gt;TODAY(),0,IF(tblData411[[#This Row],[Days Outstanding]]&gt;=90,tblData411[[#This Row],[Status]],0))</f>
        <v>0</v>
      </c>
    </row>
    <row r="40" spans="1:13" x14ac:dyDescent="0.25">
      <c r="A40" s="42">
        <v>0</v>
      </c>
      <c r="B40" s="43">
        <v>42801</v>
      </c>
      <c r="C40" s="42" t="s">
        <v>31</v>
      </c>
      <c r="D40" s="65" t="s">
        <v>105</v>
      </c>
      <c r="E40" s="42"/>
      <c r="F40" s="112"/>
      <c r="G40" s="112"/>
      <c r="H40" s="46"/>
      <c r="I40" s="45"/>
      <c r="J40" s="42"/>
      <c r="K40" s="42">
        <f ca="1">IF(tblData411[[#This Row],[Date]]&gt;TODAY(),0,IF(AND(tblData411[[#This Row],[Days Outstanding]]&lt;=60,tblData411[[#This Row],[Days Outstanding]]&gt;30),tblData411[[#This Row],[Status]],0))</f>
        <v>0</v>
      </c>
      <c r="L40" s="42">
        <f ca="1">IF(tblData411[[#This Row],[Date]]&gt;TODAY(),0,IF(AND(tblData411[[#This Row],[Days Outstanding]]&lt;=90,tblData411[[#This Row],[Days Outstanding]]&gt;60),tblData411[[#This Row],[Status]],0))</f>
        <v>0</v>
      </c>
      <c r="M40" s="42">
        <f ca="1">IF(tblData411[[#This Row],[Date]]&gt;TODAY(),0,IF(tblData411[[#This Row],[Days Outstanding]]&gt;=90,tblData411[[#This Row],[Status]],0))</f>
        <v>0</v>
      </c>
    </row>
    <row r="41" spans="1:13" ht="28.5" x14ac:dyDescent="0.25">
      <c r="A41" s="42">
        <v>17020644</v>
      </c>
      <c r="B41" s="43">
        <v>42801</v>
      </c>
      <c r="C41" s="42" t="s">
        <v>28</v>
      </c>
      <c r="D41" s="65" t="s">
        <v>344</v>
      </c>
      <c r="E41" s="42"/>
      <c r="F41" s="112"/>
      <c r="G41" s="112"/>
      <c r="H41" s="46"/>
      <c r="I41" s="45"/>
      <c r="J41" s="42"/>
      <c r="K41" s="42">
        <f ca="1">IF(tblData411[[#This Row],[Date]]&gt;TODAY(),0,IF(AND(tblData411[[#This Row],[Days Outstanding]]&lt;=60,tblData411[[#This Row],[Days Outstanding]]&gt;30),tblData411[[#This Row],[Status]],0))</f>
        <v>0</v>
      </c>
      <c r="L41" s="42">
        <f ca="1">IF(tblData411[[#This Row],[Date]]&gt;TODAY(),0,IF(AND(tblData411[[#This Row],[Days Outstanding]]&lt;=90,tblData411[[#This Row],[Days Outstanding]]&gt;60),tblData411[[#This Row],[Status]],0))</f>
        <v>0</v>
      </c>
      <c r="M41" s="42" t="str">
        <f ca="1">IF(tblData411[[#This Row],[Date]]&gt;TODAY(),0,IF(tblData411[[#This Row],[Days Outstanding]]&gt;=90,tblData411[[#This Row],[Status]],0))</f>
        <v>ABATED</v>
      </c>
    </row>
    <row r="42" spans="1:13" x14ac:dyDescent="0.25">
      <c r="A42" s="42">
        <v>17010647</v>
      </c>
      <c r="B42" s="43">
        <v>42801</v>
      </c>
      <c r="C42" s="42" t="s">
        <v>24</v>
      </c>
      <c r="D42" s="65" t="s">
        <v>345</v>
      </c>
      <c r="E42" s="42" t="s">
        <v>26</v>
      </c>
      <c r="F42" s="112"/>
      <c r="G42" s="112"/>
      <c r="H42" s="46"/>
      <c r="I42" s="45"/>
      <c r="J42" s="42"/>
      <c r="K42" s="42">
        <f ca="1">IF(tblData411[[#This Row],[Date]]&gt;TODAY(),0,IF(AND(tblData411[[#This Row],[Days Outstanding]]&lt;=60,tblData411[[#This Row],[Days Outstanding]]&gt;30),tblData411[[#This Row],[Status]],0))</f>
        <v>0</v>
      </c>
      <c r="L42" s="42">
        <f ca="1">IF(tblData411[[#This Row],[Date]]&gt;TODAY(),0,IF(AND(tblData411[[#This Row],[Days Outstanding]]&lt;=90,tblData411[[#This Row],[Days Outstanding]]&gt;60),tblData411[[#This Row],[Status]],0))</f>
        <v>0</v>
      </c>
      <c r="M42" s="42" t="str">
        <f ca="1">IF(tblData411[[#This Row],[Date]]&gt;TODAY(),0,IF(tblData411[[#This Row],[Days Outstanding]]&gt;=90,tblData411[[#This Row],[Status]],0))</f>
        <v>ABATED</v>
      </c>
    </row>
    <row r="43" spans="1:13" x14ac:dyDescent="0.25">
      <c r="A43" s="42">
        <v>0</v>
      </c>
      <c r="B43" s="43">
        <v>42801</v>
      </c>
      <c r="C43" s="42" t="s">
        <v>31</v>
      </c>
      <c r="D43" s="65" t="s">
        <v>250</v>
      </c>
      <c r="E43" s="42" t="s">
        <v>26</v>
      </c>
      <c r="F43" s="112"/>
      <c r="G43" s="112"/>
      <c r="H43" s="46"/>
      <c r="I43" s="45"/>
      <c r="J43" s="42"/>
      <c r="K43" s="42">
        <f ca="1">IF(tblData411[[#This Row],[Date]]&gt;TODAY(),0,IF(AND(tblData411[[#This Row],[Days Outstanding]]&lt;=60,tblData411[[#This Row],[Days Outstanding]]&gt;30),tblData411[[#This Row],[Status]],0))</f>
        <v>0</v>
      </c>
      <c r="L43" s="42">
        <f ca="1">IF(tblData411[[#This Row],[Date]]&gt;TODAY(),0,IF(AND(tblData411[[#This Row],[Days Outstanding]]&lt;=90,tblData411[[#This Row],[Days Outstanding]]&gt;60),tblData411[[#This Row],[Status]],0))</f>
        <v>0</v>
      </c>
      <c r="M43" s="42" t="str">
        <f ca="1">IF(tblData411[[#This Row],[Date]]&gt;TODAY(),0,IF(tblData411[[#This Row],[Days Outstanding]]&gt;=90,tblData411[[#This Row],[Status]],0))</f>
        <v>ABATED</v>
      </c>
    </row>
    <row r="44" spans="1:13" x14ac:dyDescent="0.25">
      <c r="A44" s="42">
        <v>0</v>
      </c>
      <c r="B44" s="43">
        <v>42801</v>
      </c>
      <c r="C44" s="42" t="s">
        <v>31</v>
      </c>
      <c r="D44" s="65" t="s">
        <v>251</v>
      </c>
      <c r="E44" s="42" t="s">
        <v>26</v>
      </c>
      <c r="F44" s="112"/>
      <c r="G44" s="112"/>
      <c r="H44" s="46"/>
      <c r="I44" s="45"/>
      <c r="J44" s="42"/>
      <c r="K44" s="42">
        <f ca="1">IF(tblData411[[#This Row],[Date]]&gt;TODAY(),0,IF(AND(tblData411[[#This Row],[Days Outstanding]]&lt;=60,tblData411[[#This Row],[Days Outstanding]]&gt;30),tblData411[[#This Row],[Status]],0))</f>
        <v>0</v>
      </c>
      <c r="L44" s="42">
        <f ca="1">IF(tblData411[[#This Row],[Date]]&gt;TODAY(),0,IF(AND(tblData411[[#This Row],[Days Outstanding]]&lt;=90,tblData411[[#This Row],[Days Outstanding]]&gt;60),tblData411[[#This Row],[Status]],0))</f>
        <v>0</v>
      </c>
      <c r="M44" s="42" t="str">
        <f ca="1">IF(tblData411[[#This Row],[Date]]&gt;TODAY(),0,IF(tblData411[[#This Row],[Days Outstanding]]&gt;=90,tblData411[[#This Row],[Status]],0))</f>
        <v>ABATED</v>
      </c>
    </row>
    <row r="45" spans="1:13" x14ac:dyDescent="0.25">
      <c r="A45" s="42">
        <v>0</v>
      </c>
      <c r="B45" s="43">
        <v>42801</v>
      </c>
      <c r="C45" s="129" t="s">
        <v>31</v>
      </c>
      <c r="D45" s="65" t="s">
        <v>248</v>
      </c>
      <c r="E45" s="42" t="s">
        <v>26</v>
      </c>
      <c r="F45" s="112"/>
      <c r="G45" s="112"/>
      <c r="H45" s="46"/>
      <c r="I45" s="45"/>
      <c r="J45" s="42"/>
      <c r="K45" s="42">
        <f ca="1">IF(tblData411[[#This Row],[Date]]&gt;TODAY(),0,IF(AND(tblData411[[#This Row],[Days Outstanding]]&lt;=60,tblData411[[#This Row],[Days Outstanding]]&gt;30),tblData411[[#This Row],[Status]],0))</f>
        <v>0</v>
      </c>
      <c r="L45" s="42">
        <f ca="1">IF(tblData411[[#This Row],[Date]]&gt;TODAY(),0,IF(AND(tblData411[[#This Row],[Days Outstanding]]&lt;=90,tblData411[[#This Row],[Days Outstanding]]&gt;60),tblData411[[#This Row],[Status]],0))</f>
        <v>0</v>
      </c>
      <c r="M45" s="42" t="str">
        <f ca="1">IF(tblData411[[#This Row],[Date]]&gt;TODAY(),0,IF(tblData411[[#This Row],[Days Outstanding]]&gt;=90,tblData411[[#This Row],[Status]],0))</f>
        <v>ABATED</v>
      </c>
    </row>
    <row r="46" spans="1:13" x14ac:dyDescent="0.25">
      <c r="A46" s="42">
        <v>0</v>
      </c>
      <c r="B46" s="43">
        <v>42801</v>
      </c>
      <c r="C46" s="42" t="s">
        <v>31</v>
      </c>
      <c r="D46" s="47" t="s">
        <v>233</v>
      </c>
      <c r="E46" s="42"/>
      <c r="F46" s="112"/>
      <c r="G46" s="112"/>
      <c r="H46" s="46"/>
      <c r="I46" s="45"/>
      <c r="J46" s="42"/>
      <c r="K46" s="42">
        <f ca="1">IF(tblData411[[#This Row],[Date]]&gt;TODAY(),0,IF(AND(tblData411[[#This Row],[Days Outstanding]]&lt;=60,tblData411[[#This Row],[Days Outstanding]]&gt;30),tblData411[[#This Row],[Status]],0))</f>
        <v>0</v>
      </c>
      <c r="L46" s="42">
        <f ca="1">IF(tblData411[[#This Row],[Date]]&gt;TODAY(),0,IF(AND(tblData411[[#This Row],[Days Outstanding]]&lt;=90,tblData411[[#This Row],[Days Outstanding]]&gt;60),tblData411[[#This Row],[Status]],0))</f>
        <v>0</v>
      </c>
      <c r="M46" s="42">
        <f ca="1">IF(tblData411[[#This Row],[Date]]&gt;TODAY(),0,IF(tblData411[[#This Row],[Days Outstanding]]&gt;=90,tblData411[[#This Row],[Status]],0))</f>
        <v>0</v>
      </c>
    </row>
    <row r="47" spans="1:13" x14ac:dyDescent="0.25">
      <c r="A47" s="42">
        <v>0</v>
      </c>
      <c r="B47" s="43">
        <v>42802</v>
      </c>
      <c r="C47" s="42" t="s">
        <v>31</v>
      </c>
      <c r="D47" s="65" t="s">
        <v>261</v>
      </c>
      <c r="E47" s="42"/>
      <c r="F47" s="112"/>
      <c r="G47" s="112"/>
      <c r="H47" s="46"/>
      <c r="I47" s="45"/>
      <c r="J47" s="42"/>
      <c r="K47" s="42">
        <f ca="1">IF(tblData411[[#This Row],[Date]]&gt;TODAY(),0,IF(AND(tblData411[[#This Row],[Days Outstanding]]&lt;=60,tblData411[[#This Row],[Days Outstanding]]&gt;30),tblData411[[#This Row],[Status]],0))</f>
        <v>0</v>
      </c>
      <c r="L47" s="42">
        <f ca="1">IF(tblData411[[#This Row],[Date]]&gt;TODAY(),0,IF(AND(tblData411[[#This Row],[Days Outstanding]]&lt;=90,tblData411[[#This Row],[Days Outstanding]]&gt;60),tblData411[[#This Row],[Status]],0))</f>
        <v>0</v>
      </c>
      <c r="M47" s="42">
        <f ca="1">IF(tblData411[[#This Row],[Date]]&gt;TODAY(),0,IF(tblData411[[#This Row],[Days Outstanding]]&gt;=90,tblData411[[#This Row],[Status]],0))</f>
        <v>0</v>
      </c>
    </row>
    <row r="48" spans="1:13" x14ac:dyDescent="0.25">
      <c r="A48" s="42">
        <v>0</v>
      </c>
      <c r="B48" s="43">
        <v>42802</v>
      </c>
      <c r="C48" s="42" t="s">
        <v>31</v>
      </c>
      <c r="D48" s="65" t="s">
        <v>346</v>
      </c>
      <c r="E48" s="42" t="s">
        <v>26</v>
      </c>
      <c r="F48" s="112"/>
      <c r="G48" s="112"/>
      <c r="H48" s="46"/>
      <c r="I48" s="45"/>
      <c r="J48" s="42"/>
      <c r="K48" s="42">
        <f ca="1">IF(tblData411[[#This Row],[Date]]&gt;TODAY(),0,IF(AND(tblData411[[#This Row],[Days Outstanding]]&lt;=60,tblData411[[#This Row],[Days Outstanding]]&gt;30),tblData411[[#This Row],[Status]],0))</f>
        <v>0</v>
      </c>
      <c r="L48" s="42">
        <f ca="1">IF(tblData411[[#This Row],[Date]]&gt;TODAY(),0,IF(AND(tblData411[[#This Row],[Days Outstanding]]&lt;=90,tblData411[[#This Row],[Days Outstanding]]&gt;60),tblData411[[#This Row],[Status]],0))</f>
        <v>0</v>
      </c>
      <c r="M48" s="42">
        <f ca="1">IF(tblData411[[#This Row],[Date]]&gt;TODAY(),0,IF(tblData411[[#This Row],[Days Outstanding]]&gt;=90,tblData411[[#This Row],[Status]],0))</f>
        <v>0</v>
      </c>
    </row>
    <row r="49" spans="1:13" x14ac:dyDescent="0.25">
      <c r="A49" s="42">
        <v>0</v>
      </c>
      <c r="B49" s="43">
        <v>42802</v>
      </c>
      <c r="C49" s="42" t="s">
        <v>31</v>
      </c>
      <c r="D49" s="47" t="s">
        <v>347</v>
      </c>
      <c r="E49" s="42" t="s">
        <v>26</v>
      </c>
      <c r="F49" s="112"/>
      <c r="G49" s="112"/>
      <c r="H49" s="46"/>
      <c r="I49" s="45"/>
      <c r="J49" s="42"/>
      <c r="K49" s="42">
        <f ca="1">IF(tblData411[[#This Row],[Date]]&gt;TODAY(),0,IF(AND(tblData411[[#This Row],[Days Outstanding]]&lt;=60,tblData411[[#This Row],[Days Outstanding]]&gt;30),tblData411[[#This Row],[Status]],0))</f>
        <v>0</v>
      </c>
      <c r="L49" s="42">
        <f ca="1">IF(tblData411[[#This Row],[Date]]&gt;TODAY(),0,IF(AND(tblData411[[#This Row],[Days Outstanding]]&lt;=90,tblData411[[#This Row],[Days Outstanding]]&gt;60),tblData411[[#This Row],[Status]],0))</f>
        <v>0</v>
      </c>
      <c r="M49" s="42" t="str">
        <f ca="1">IF(tblData411[[#This Row],[Date]]&gt;TODAY(),0,IF(tblData411[[#This Row],[Days Outstanding]]&gt;=90,tblData411[[#This Row],[Status]],0))</f>
        <v>ABATED</v>
      </c>
    </row>
    <row r="50" spans="1:13" x14ac:dyDescent="0.25">
      <c r="A50" s="42">
        <v>17030005</v>
      </c>
      <c r="B50" s="43">
        <v>42802</v>
      </c>
      <c r="C50" s="42" t="s">
        <v>28</v>
      </c>
      <c r="D50" s="47" t="s">
        <v>348</v>
      </c>
      <c r="E50" s="42"/>
      <c r="F50" s="112"/>
      <c r="G50" s="112"/>
      <c r="H50" s="46"/>
      <c r="I50" s="45"/>
      <c r="J50" s="42"/>
      <c r="K50" s="42">
        <f ca="1">IF(tblData411[[#This Row],[Date]]&gt;TODAY(),0,IF(AND(tblData411[[#This Row],[Days Outstanding]]&lt;=60,tblData411[[#This Row],[Days Outstanding]]&gt;30),tblData411[[#This Row],[Status]],0))</f>
        <v>0</v>
      </c>
      <c r="L50" s="42">
        <f ca="1">IF(tblData411[[#This Row],[Date]]&gt;TODAY(),0,IF(AND(tblData411[[#This Row],[Days Outstanding]]&lt;=90,tblData411[[#This Row],[Days Outstanding]]&gt;60),tblData411[[#This Row],[Status]],0))</f>
        <v>0</v>
      </c>
      <c r="M50" s="42" t="str">
        <f ca="1">IF(tblData411[[#This Row],[Date]]&gt;TODAY(),0,IF(tblData411[[#This Row],[Days Outstanding]]&gt;=90,tblData411[[#This Row],[Status]],0))</f>
        <v>ABATED</v>
      </c>
    </row>
    <row r="51" spans="1:13" x14ac:dyDescent="0.25">
      <c r="A51" s="42">
        <v>17020641</v>
      </c>
      <c r="B51" s="43">
        <v>42802</v>
      </c>
      <c r="C51" s="42" t="s">
        <v>24</v>
      </c>
      <c r="D51" s="47" t="s">
        <v>349</v>
      </c>
      <c r="E51" s="42" t="s">
        <v>26</v>
      </c>
      <c r="F51" s="112"/>
      <c r="G51" s="112"/>
      <c r="H51" s="46"/>
      <c r="I51" s="45"/>
      <c r="J51" s="42"/>
      <c r="K51" s="42">
        <f ca="1">IF(tblData411[[#This Row],[Date]]&gt;TODAY(),0,IF(AND(tblData411[[#This Row],[Days Outstanding]]&lt;=60,tblData411[[#This Row],[Days Outstanding]]&gt;30),tblData411[[#This Row],[Status]],0))</f>
        <v>0</v>
      </c>
      <c r="L51" s="42">
        <f ca="1">IF(tblData411[[#This Row],[Date]]&gt;TODAY(),0,IF(AND(tblData411[[#This Row],[Days Outstanding]]&lt;=90,tblData411[[#This Row],[Days Outstanding]]&gt;60),tblData411[[#This Row],[Status]],0))</f>
        <v>0</v>
      </c>
      <c r="M51" s="42" t="str">
        <f ca="1">IF(tblData411[[#This Row],[Date]]&gt;TODAY(),0,IF(tblData411[[#This Row],[Days Outstanding]]&gt;=90,tblData411[[#This Row],[Status]],0))</f>
        <v>ABATED</v>
      </c>
    </row>
    <row r="52" spans="1:13" x14ac:dyDescent="0.25">
      <c r="A52" s="42">
        <v>17020642</v>
      </c>
      <c r="B52" s="43">
        <v>42802</v>
      </c>
      <c r="C52" s="42" t="s">
        <v>24</v>
      </c>
      <c r="D52" s="47" t="s">
        <v>350</v>
      </c>
      <c r="E52" s="42" t="s">
        <v>26</v>
      </c>
      <c r="F52" s="112"/>
      <c r="G52" s="112"/>
      <c r="H52" s="46"/>
      <c r="I52" s="45"/>
      <c r="J52" s="42"/>
      <c r="K52" s="42">
        <f ca="1">IF(tblData411[[#This Row],[Date]]&gt;TODAY(),0,IF(AND(tblData411[[#This Row],[Days Outstanding]]&lt;=60,tblData411[[#This Row],[Days Outstanding]]&gt;30),tblData411[[#This Row],[Status]],0))</f>
        <v>0</v>
      </c>
      <c r="L52" s="42">
        <f ca="1">IF(tblData411[[#This Row],[Date]]&gt;TODAY(),0,IF(AND(tblData411[[#This Row],[Days Outstanding]]&lt;=90,tblData411[[#This Row],[Days Outstanding]]&gt;60),tblData411[[#This Row],[Status]],0))</f>
        <v>0</v>
      </c>
      <c r="M52" s="42" t="str">
        <f ca="1">IF(tblData411[[#This Row],[Date]]&gt;TODAY(),0,IF(tblData411[[#This Row],[Days Outstanding]]&gt;=90,tblData411[[#This Row],[Status]],0))</f>
        <v>ABATED</v>
      </c>
    </row>
    <row r="53" spans="1:13" x14ac:dyDescent="0.25">
      <c r="A53" s="42">
        <v>0</v>
      </c>
      <c r="B53" s="43">
        <v>42802</v>
      </c>
      <c r="C53" s="42" t="s">
        <v>31</v>
      </c>
      <c r="D53" s="47" t="s">
        <v>351</v>
      </c>
      <c r="E53" s="42" t="s">
        <v>26</v>
      </c>
      <c r="F53" s="112"/>
      <c r="G53" s="112"/>
      <c r="H53" s="46"/>
      <c r="I53" s="45"/>
      <c r="J53" s="42"/>
      <c r="K53" s="42">
        <f ca="1">IF(tblData411[[#This Row],[Date]]&gt;TODAY(),0,IF(AND(tblData411[[#This Row],[Days Outstanding]]&lt;=60,tblData411[[#This Row],[Days Outstanding]]&gt;30),tblData411[[#This Row],[Status]],0))</f>
        <v>0</v>
      </c>
      <c r="L53" s="42">
        <f ca="1">IF(tblData411[[#This Row],[Date]]&gt;TODAY(),0,IF(AND(tblData411[[#This Row],[Days Outstanding]]&lt;=90,tblData411[[#This Row],[Days Outstanding]]&gt;60),tblData411[[#This Row],[Status]],0))</f>
        <v>0</v>
      </c>
      <c r="M53" s="42" t="str">
        <f ca="1">IF(tblData411[[#This Row],[Date]]&gt;TODAY(),0,IF(tblData411[[#This Row],[Days Outstanding]]&gt;=90,tblData411[[#This Row],[Status]],0))</f>
        <v>ABATED</v>
      </c>
    </row>
    <row r="54" spans="1:13" x14ac:dyDescent="0.25">
      <c r="A54" s="42">
        <v>0</v>
      </c>
      <c r="B54" s="43">
        <v>42802</v>
      </c>
      <c r="C54" s="42" t="s">
        <v>287</v>
      </c>
      <c r="D54" s="47" t="s">
        <v>352</v>
      </c>
      <c r="E54" s="42"/>
      <c r="F54" s="112"/>
      <c r="G54" s="112"/>
      <c r="H54" s="46"/>
      <c r="I54" s="45"/>
      <c r="J54" s="42"/>
      <c r="K54" s="42">
        <f ca="1">IF(tblData411[[#This Row],[Date]]&gt;TODAY(),0,IF(AND(tblData411[[#This Row],[Days Outstanding]]&lt;=60,tblData411[[#This Row],[Days Outstanding]]&gt;30),tblData411[[#This Row],[Status]],0))</f>
        <v>0</v>
      </c>
      <c r="L54" s="42">
        <f ca="1">IF(tblData411[[#This Row],[Date]]&gt;TODAY(),0,IF(AND(tblData411[[#This Row],[Days Outstanding]]&lt;=90,tblData411[[#This Row],[Days Outstanding]]&gt;60),tblData411[[#This Row],[Status]],0))</f>
        <v>0</v>
      </c>
      <c r="M54" s="42" t="str">
        <f ca="1">IF(tblData411[[#This Row],[Date]]&gt;TODAY(),0,IF(tblData411[[#This Row],[Days Outstanding]]&gt;=90,tblData411[[#This Row],[Status]],0))</f>
        <v>ABATED</v>
      </c>
    </row>
    <row r="55" spans="1:13" x14ac:dyDescent="0.25">
      <c r="A55" s="42">
        <v>0</v>
      </c>
      <c r="B55" s="43">
        <v>42802</v>
      </c>
      <c r="C55" s="42" t="s">
        <v>287</v>
      </c>
      <c r="D55" s="42" t="s">
        <v>353</v>
      </c>
      <c r="E55" s="42"/>
      <c r="F55" s="112"/>
      <c r="G55" s="112"/>
      <c r="H55" s="46"/>
      <c r="I55" s="45"/>
      <c r="J55" s="42"/>
      <c r="K55" s="42">
        <f ca="1">IF(tblData411[[#This Row],[Date]]&gt;TODAY(),0,IF(AND(tblData411[[#This Row],[Days Outstanding]]&lt;=60,tblData411[[#This Row],[Days Outstanding]]&gt;30),tblData411[[#This Row],[Status]],0))</f>
        <v>0</v>
      </c>
      <c r="L55" s="42">
        <f ca="1">IF(tblData411[[#This Row],[Date]]&gt;TODAY(),0,IF(AND(tblData411[[#This Row],[Days Outstanding]]&lt;=90,tblData411[[#This Row],[Days Outstanding]]&gt;60),tblData411[[#This Row],[Status]],0))</f>
        <v>0</v>
      </c>
      <c r="M55" s="42" t="str">
        <f ca="1">IF(tblData411[[#This Row],[Date]]&gt;TODAY(),0,IF(tblData411[[#This Row],[Days Outstanding]]&gt;=90,tblData411[[#This Row],[Status]],0))</f>
        <v>ABATED</v>
      </c>
    </row>
    <row r="56" spans="1:13" x14ac:dyDescent="0.25">
      <c r="A56" s="42">
        <v>0</v>
      </c>
      <c r="B56" s="43">
        <v>42802</v>
      </c>
      <c r="C56" s="42" t="s">
        <v>287</v>
      </c>
      <c r="D56" s="47" t="s">
        <v>354</v>
      </c>
      <c r="E56" s="42"/>
      <c r="F56" s="112"/>
      <c r="G56" s="112"/>
      <c r="H56" s="46"/>
      <c r="I56" s="45"/>
      <c r="J56" s="42"/>
      <c r="K56" s="42">
        <f ca="1">IF(tblData411[[#This Row],[Date]]&gt;TODAY(),0,IF(AND(tblData411[[#This Row],[Days Outstanding]]&lt;=60,tblData411[[#This Row],[Days Outstanding]]&gt;30),tblData411[[#This Row],[Status]],0))</f>
        <v>0</v>
      </c>
      <c r="L56" s="42">
        <f ca="1">IF(tblData411[[#This Row],[Date]]&gt;TODAY(),0,IF(AND(tblData411[[#This Row],[Days Outstanding]]&lt;=90,tblData411[[#This Row],[Days Outstanding]]&gt;60),tblData411[[#This Row],[Status]],0))</f>
        <v>0</v>
      </c>
      <c r="M56" s="42">
        <f ca="1">IF(tblData411[[#This Row],[Date]]&gt;TODAY(),0,IF(tblData411[[#This Row],[Days Outstanding]]&gt;=90,tblData411[[#This Row],[Status]],0))</f>
        <v>0</v>
      </c>
    </row>
    <row r="57" spans="1:13" x14ac:dyDescent="0.25">
      <c r="A57" s="42">
        <v>0</v>
      </c>
      <c r="B57" s="43">
        <v>42802</v>
      </c>
      <c r="C57" s="42" t="s">
        <v>287</v>
      </c>
      <c r="D57" s="47" t="s">
        <v>355</v>
      </c>
      <c r="E57" s="42"/>
      <c r="F57" s="112"/>
      <c r="G57" s="112"/>
      <c r="H57" s="46"/>
      <c r="I57" s="45"/>
      <c r="J57" s="42"/>
      <c r="K57" s="42">
        <f ca="1">IF(tblData411[[#This Row],[Date]]&gt;TODAY(),0,IF(AND(tblData411[[#This Row],[Days Outstanding]]&lt;=60,tblData411[[#This Row],[Days Outstanding]]&gt;30),tblData411[[#This Row],[Status]],0))</f>
        <v>0</v>
      </c>
      <c r="L57" s="42">
        <f ca="1">IF(tblData411[[#This Row],[Date]]&gt;TODAY(),0,IF(AND(tblData411[[#This Row],[Days Outstanding]]&lt;=90,tblData411[[#This Row],[Days Outstanding]]&gt;60),tblData411[[#This Row],[Status]],0))</f>
        <v>0</v>
      </c>
      <c r="M57" s="42">
        <f ca="1">IF(tblData411[[#This Row],[Date]]&gt;TODAY(),0,IF(tblData411[[#This Row],[Days Outstanding]]&gt;=90,tblData411[[#This Row],[Status]],0))</f>
        <v>0</v>
      </c>
    </row>
    <row r="58" spans="1:13" x14ac:dyDescent="0.25">
      <c r="A58" s="42">
        <v>0</v>
      </c>
      <c r="B58" s="43">
        <v>42802</v>
      </c>
      <c r="C58" s="42" t="s">
        <v>287</v>
      </c>
      <c r="D58" s="47" t="s">
        <v>356</v>
      </c>
      <c r="E58" s="42"/>
      <c r="F58" s="112"/>
      <c r="G58" s="112"/>
      <c r="H58" s="46"/>
      <c r="I58" s="45"/>
      <c r="J58" s="42"/>
      <c r="K58" s="42">
        <f ca="1">IF(tblData411[[#This Row],[Date]]&gt;TODAY(),0,IF(AND(tblData411[[#This Row],[Days Outstanding]]&lt;=60,tblData411[[#This Row],[Days Outstanding]]&gt;30),tblData411[[#This Row],[Status]],0))</f>
        <v>0</v>
      </c>
      <c r="L58" s="42">
        <f ca="1">IF(tblData411[[#This Row],[Date]]&gt;TODAY(),0,IF(AND(tblData411[[#This Row],[Days Outstanding]]&lt;=90,tblData411[[#This Row],[Days Outstanding]]&gt;60),tblData411[[#This Row],[Status]],0))</f>
        <v>0</v>
      </c>
      <c r="M58" s="42">
        <f ca="1">IF(tblData411[[#This Row],[Date]]&gt;TODAY(),0,IF(tblData411[[#This Row],[Days Outstanding]]&gt;=90,tblData411[[#This Row],[Status]],0))</f>
        <v>0</v>
      </c>
    </row>
    <row r="59" spans="1:13" x14ac:dyDescent="0.25">
      <c r="A59" s="42">
        <v>17030095</v>
      </c>
      <c r="B59" s="43">
        <v>42803</v>
      </c>
      <c r="C59" s="42" t="s">
        <v>28</v>
      </c>
      <c r="D59" s="47" t="s">
        <v>357</v>
      </c>
      <c r="E59" s="42"/>
      <c r="F59" s="112" t="s">
        <v>252</v>
      </c>
      <c r="G59" s="112" t="s">
        <v>252</v>
      </c>
      <c r="H59" s="46"/>
      <c r="I59" s="45"/>
      <c r="J59" s="42"/>
      <c r="K59" s="42">
        <f ca="1">IF(tblData411[[#This Row],[Date]]&gt;TODAY(),0,IF(AND(tblData411[[#This Row],[Days Outstanding]]&lt;=60,tblData411[[#This Row],[Days Outstanding]]&gt;30),tblData411[[#This Row],[Status]],0))</f>
        <v>0</v>
      </c>
      <c r="L59" s="42">
        <f ca="1">IF(tblData411[[#This Row],[Date]]&gt;TODAY(),0,IF(AND(tblData411[[#This Row],[Days Outstanding]]&lt;=90,tblData411[[#This Row],[Days Outstanding]]&gt;60),tblData411[[#This Row],[Status]],0))</f>
        <v>0</v>
      </c>
      <c r="M59" s="42">
        <f ca="1">IF(tblData411[[#This Row],[Date]]&gt;TODAY(),0,IF(tblData411[[#This Row],[Days Outstanding]]&gt;=90,tblData411[[#This Row],[Status]],0))</f>
        <v>0</v>
      </c>
    </row>
    <row r="60" spans="1:13" x14ac:dyDescent="0.25">
      <c r="A60" s="42">
        <v>17020393</v>
      </c>
      <c r="B60" s="43">
        <v>42803</v>
      </c>
      <c r="C60" s="42" t="s">
        <v>24</v>
      </c>
      <c r="D60" s="47" t="s">
        <v>358</v>
      </c>
      <c r="E60" s="42"/>
      <c r="F60" s="112"/>
      <c r="G60" s="112"/>
      <c r="H60" s="46"/>
      <c r="I60" s="45"/>
      <c r="J60" s="42"/>
      <c r="K60" s="42">
        <f ca="1">IF(tblData411[[#This Row],[Date]]&gt;TODAY(),0,IF(AND(tblData411[[#This Row],[Days Outstanding]]&lt;=60,tblData411[[#This Row],[Days Outstanding]]&gt;30),tblData411[[#This Row],[Status]],0))</f>
        <v>0</v>
      </c>
      <c r="L60" s="42">
        <f ca="1">IF(tblData411[[#This Row],[Date]]&gt;TODAY(),0,IF(AND(tblData411[[#This Row],[Days Outstanding]]&lt;=90,tblData411[[#This Row],[Days Outstanding]]&gt;60),tblData411[[#This Row],[Status]],0))</f>
        <v>0</v>
      </c>
      <c r="M60" s="42" t="str">
        <f ca="1">IF(tblData411[[#This Row],[Date]]&gt;TODAY(),0,IF(tblData411[[#This Row],[Days Outstanding]]&gt;=90,tblData411[[#This Row],[Status]],0))</f>
        <v>ABATED</v>
      </c>
    </row>
    <row r="61" spans="1:13" x14ac:dyDescent="0.25">
      <c r="A61" s="42">
        <v>17020395</v>
      </c>
      <c r="B61" s="43">
        <v>42803</v>
      </c>
      <c r="C61" s="42" t="s">
        <v>24</v>
      </c>
      <c r="D61" s="47" t="s">
        <v>359</v>
      </c>
      <c r="E61" s="42"/>
      <c r="F61" s="112"/>
      <c r="G61" s="112"/>
      <c r="H61" s="46"/>
      <c r="I61" s="45"/>
      <c r="J61" s="42"/>
      <c r="K61" s="42">
        <f ca="1">IF(tblData411[[#This Row],[Date]]&gt;TODAY(),0,IF(AND(tblData411[[#This Row],[Days Outstanding]]&lt;=60,tblData411[[#This Row],[Days Outstanding]]&gt;30),tblData411[[#This Row],[Status]],0))</f>
        <v>0</v>
      </c>
      <c r="L61" s="42">
        <f ca="1">IF(tblData411[[#This Row],[Date]]&gt;TODAY(),0,IF(AND(tblData411[[#This Row],[Days Outstanding]]&lt;=90,tblData411[[#This Row],[Days Outstanding]]&gt;60),tblData411[[#This Row],[Status]],0))</f>
        <v>0</v>
      </c>
      <c r="M61" s="42">
        <f ca="1">IF(tblData411[[#This Row],[Date]]&gt;TODAY(),0,IF(tblData411[[#This Row],[Days Outstanding]]&gt;=90,tblData411[[#This Row],[Status]],0))</f>
        <v>0</v>
      </c>
    </row>
    <row r="62" spans="1:13" x14ac:dyDescent="0.25">
      <c r="A62" s="42">
        <v>17020676</v>
      </c>
      <c r="B62" s="43">
        <v>42803</v>
      </c>
      <c r="C62" s="42" t="s">
        <v>24</v>
      </c>
      <c r="D62" s="47" t="s">
        <v>360</v>
      </c>
      <c r="E62" s="42" t="s">
        <v>26</v>
      </c>
      <c r="F62" s="112"/>
      <c r="G62" s="112"/>
      <c r="H62" s="46"/>
      <c r="I62" s="45"/>
      <c r="J62" s="42"/>
      <c r="K62" s="42">
        <f ca="1">IF(tblData411[[#This Row],[Date]]&gt;TODAY(),0,IF(AND(tblData411[[#This Row],[Days Outstanding]]&lt;=60,tblData411[[#This Row],[Days Outstanding]]&gt;30),tblData411[[#This Row],[Status]],0))</f>
        <v>0</v>
      </c>
      <c r="L62" s="42">
        <f ca="1">IF(tblData411[[#This Row],[Date]]&gt;TODAY(),0,IF(AND(tblData411[[#This Row],[Days Outstanding]]&lt;=90,tblData411[[#This Row],[Days Outstanding]]&gt;60),tblData411[[#This Row],[Status]],0))</f>
        <v>0</v>
      </c>
      <c r="M62" s="42">
        <f ca="1">IF(tblData411[[#This Row],[Date]]&gt;TODAY(),0,IF(tblData411[[#This Row],[Days Outstanding]]&gt;=90,tblData411[[#This Row],[Status]],0))</f>
        <v>0</v>
      </c>
    </row>
    <row r="63" spans="1:13" x14ac:dyDescent="0.25">
      <c r="A63" s="42">
        <v>17020677</v>
      </c>
      <c r="B63" s="43">
        <v>42803</v>
      </c>
      <c r="C63" s="42" t="s">
        <v>24</v>
      </c>
      <c r="D63" s="47" t="s">
        <v>361</v>
      </c>
      <c r="E63" s="42" t="s">
        <v>26</v>
      </c>
      <c r="F63" s="112"/>
      <c r="G63" s="112"/>
      <c r="H63" s="46"/>
      <c r="I63" s="45"/>
      <c r="J63" s="42"/>
      <c r="K63" s="42">
        <f ca="1">IF(tblData411[[#This Row],[Date]]&gt;TODAY(),0,IF(AND(tblData411[[#This Row],[Days Outstanding]]&lt;=60,tblData411[[#This Row],[Days Outstanding]]&gt;30),tblData411[[#This Row],[Status]],0))</f>
        <v>0</v>
      </c>
      <c r="L63" s="42">
        <f ca="1">IF(tblData411[[#This Row],[Date]]&gt;TODAY(),0,IF(AND(tblData411[[#This Row],[Days Outstanding]]&lt;=90,tblData411[[#This Row],[Days Outstanding]]&gt;60),tblData411[[#This Row],[Status]],0))</f>
        <v>0</v>
      </c>
      <c r="M63" s="42">
        <f ca="1">IF(tblData411[[#This Row],[Date]]&gt;TODAY(),0,IF(tblData411[[#This Row],[Days Outstanding]]&gt;=90,tblData411[[#This Row],[Status]],0))</f>
        <v>0</v>
      </c>
    </row>
    <row r="64" spans="1:13" x14ac:dyDescent="0.25">
      <c r="A64" s="42">
        <v>0</v>
      </c>
      <c r="B64" s="43">
        <v>42803</v>
      </c>
      <c r="C64" s="42" t="s">
        <v>31</v>
      </c>
      <c r="D64" s="47" t="s">
        <v>362</v>
      </c>
      <c r="E64" s="42"/>
      <c r="F64" s="112"/>
      <c r="G64" s="112"/>
      <c r="H64" s="46"/>
      <c r="I64" s="45"/>
      <c r="J64" s="42"/>
      <c r="K64" s="42">
        <f ca="1">IF(tblData411[[#This Row],[Date]]&gt;TODAY(),0,IF(AND(tblData411[[#This Row],[Days Outstanding]]&lt;=60,tblData411[[#This Row],[Days Outstanding]]&gt;30),tblData411[[#This Row],[Status]],0))</f>
        <v>0</v>
      </c>
      <c r="L64" s="42">
        <f ca="1">IF(tblData411[[#This Row],[Date]]&gt;TODAY(),0,IF(AND(tblData411[[#This Row],[Days Outstanding]]&lt;=90,tblData411[[#This Row],[Days Outstanding]]&gt;60),tblData411[[#This Row],[Status]],0))</f>
        <v>0</v>
      </c>
      <c r="M64" s="42">
        <f ca="1">IF(tblData411[[#This Row],[Date]]&gt;TODAY(),0,IF(tblData411[[#This Row],[Days Outstanding]]&gt;=90,tblData411[[#This Row],[Status]],0))</f>
        <v>0</v>
      </c>
    </row>
    <row r="65" spans="1:13" x14ac:dyDescent="0.25">
      <c r="A65" s="42">
        <v>0</v>
      </c>
      <c r="B65" s="43">
        <v>42803</v>
      </c>
      <c r="C65" s="42" t="s">
        <v>31</v>
      </c>
      <c r="D65" s="47" t="s">
        <v>154</v>
      </c>
      <c r="E65" s="42"/>
      <c r="F65" s="112"/>
      <c r="G65" s="112"/>
      <c r="H65" s="46"/>
      <c r="I65" s="45"/>
      <c r="J65" s="42"/>
      <c r="K65" s="42">
        <f ca="1">IF(tblData411[[#This Row],[Date]]&gt;TODAY(),0,IF(AND(tblData411[[#This Row],[Days Outstanding]]&lt;=60,tblData411[[#This Row],[Days Outstanding]]&gt;30),tblData411[[#This Row],[Status]],0))</f>
        <v>0</v>
      </c>
      <c r="L65" s="42">
        <f ca="1">IF(tblData411[[#This Row],[Date]]&gt;TODAY(),0,IF(AND(tblData411[[#This Row],[Days Outstanding]]&lt;=90,tblData411[[#This Row],[Days Outstanding]]&gt;60),tblData411[[#This Row],[Status]],0))</f>
        <v>0</v>
      </c>
      <c r="M65" s="42">
        <f ca="1">IF(tblData411[[#This Row],[Date]]&gt;TODAY(),0,IF(tblData411[[#This Row],[Days Outstanding]]&gt;=90,tblData411[[#This Row],[Status]],0))</f>
        <v>0</v>
      </c>
    </row>
    <row r="66" spans="1:13" x14ac:dyDescent="0.25">
      <c r="A66" s="42">
        <v>0</v>
      </c>
      <c r="B66" s="43">
        <v>42804</v>
      </c>
      <c r="C66" s="42" t="s">
        <v>31</v>
      </c>
      <c r="D66" s="47" t="s">
        <v>363</v>
      </c>
      <c r="E66" s="42" t="s">
        <v>26</v>
      </c>
      <c r="F66" s="112"/>
      <c r="G66" s="112"/>
      <c r="H66" s="46"/>
      <c r="I66" s="45">
        <f ca="1">IF(tblData41114[[#This Row],[Date]]&lt;1, "",IF(tblData41114[[#This Row],[Date]]&gt;TODAY(),0,(tblData41114[[#This Row],[Date]]-TODAY())*-1))</f>
        <v>460</v>
      </c>
      <c r="J66" s="42">
        <f ca="1">IF(tblData411[[#This Row],[Date]]&lt;TODAY(),IF(tblData411[[#This Row],[Days Outstanding]]&lt;=30,tblData411[[#This Row],[Status]],0),)</f>
        <v>0</v>
      </c>
      <c r="K66" s="42">
        <f ca="1">IF(tblData411[[#This Row],[Date]]&gt;TODAY(),0,IF(AND(tblData411[[#This Row],[Days Outstanding]]&lt;=60,tblData411[[#This Row],[Days Outstanding]]&gt;30),tblData411[[#This Row],[Status]],0))</f>
        <v>0</v>
      </c>
      <c r="L66" s="42">
        <f ca="1">IF(tblData411[[#This Row],[Date]]&gt;TODAY(),0,IF(AND(tblData411[[#This Row],[Days Outstanding]]&lt;=90,tblData411[[#This Row],[Days Outstanding]]&gt;60),tblData411[[#This Row],[Status]],0))</f>
        <v>0</v>
      </c>
      <c r="M66" s="42" t="str">
        <f ca="1">IF(tblData411[[#This Row],[Date]]&gt;TODAY(),0,IF(tblData411[[#This Row],[Days Outstanding]]&gt;=90,tblData411[[#This Row],[Status]],0))</f>
        <v>ABATED</v>
      </c>
    </row>
    <row r="67" spans="1:13" x14ac:dyDescent="0.25">
      <c r="A67" s="42">
        <v>17030084</v>
      </c>
      <c r="B67" s="43">
        <v>42804</v>
      </c>
      <c r="C67" s="42" t="s">
        <v>28</v>
      </c>
      <c r="D67" s="47" t="s">
        <v>364</v>
      </c>
      <c r="E67" s="42"/>
      <c r="F67" s="112"/>
      <c r="G67" s="112"/>
      <c r="H67" s="46"/>
      <c r="I67" s="45"/>
      <c r="J67" s="42"/>
      <c r="K67" s="42">
        <f ca="1">IF(tblData411[[#This Row],[Date]]&gt;TODAY(),0,IF(AND(tblData411[[#This Row],[Days Outstanding]]&lt;=60,tblData411[[#This Row],[Days Outstanding]]&gt;30),tblData411[[#This Row],[Status]],0))</f>
        <v>0</v>
      </c>
      <c r="L67" s="42">
        <f ca="1">IF(tblData411[[#This Row],[Date]]&gt;TODAY(),0,IF(AND(tblData411[[#This Row],[Days Outstanding]]&lt;=90,tblData411[[#This Row],[Days Outstanding]]&gt;60),tblData411[[#This Row],[Status]],0))</f>
        <v>0</v>
      </c>
      <c r="M67" s="42">
        <f ca="1">IF(tblData411[[#This Row],[Date]]&gt;TODAY(),0,IF(tblData411[[#This Row],[Days Outstanding]]&gt;=90,tblData411[[#This Row],[Status]],0))</f>
        <v>0</v>
      </c>
    </row>
    <row r="68" spans="1:13" x14ac:dyDescent="0.25">
      <c r="A68" s="42">
        <v>0</v>
      </c>
      <c r="B68" s="43">
        <v>42804</v>
      </c>
      <c r="C68" s="42" t="s">
        <v>31</v>
      </c>
      <c r="D68" s="47" t="s">
        <v>320</v>
      </c>
      <c r="E68" s="42" t="s">
        <v>26</v>
      </c>
      <c r="F68" s="112" t="s">
        <v>223</v>
      </c>
      <c r="G68" s="112" t="s">
        <v>223</v>
      </c>
      <c r="H68" s="46"/>
      <c r="I68" s="45"/>
      <c r="J68" s="42"/>
      <c r="K68" s="42">
        <f ca="1">IF(tblData411[[#This Row],[Date]]&gt;TODAY(),0,IF(AND(tblData411[[#This Row],[Days Outstanding]]&lt;=60,tblData411[[#This Row],[Days Outstanding]]&gt;30),tblData411[[#This Row],[Status]],0))</f>
        <v>0</v>
      </c>
      <c r="L68" s="42">
        <f ca="1">IF(tblData411[[#This Row],[Date]]&gt;TODAY(),0,IF(AND(tblData411[[#This Row],[Days Outstanding]]&lt;=90,tblData411[[#This Row],[Days Outstanding]]&gt;60),tblData411[[#This Row],[Status]],0))</f>
        <v>0</v>
      </c>
      <c r="M68" s="42">
        <f ca="1">IF(tblData411[[#This Row],[Date]]&gt;TODAY(),0,IF(tblData411[[#This Row],[Days Outstanding]]&gt;=90,tblData411[[#This Row],[Status]],0))</f>
        <v>0</v>
      </c>
    </row>
    <row r="69" spans="1:13" x14ac:dyDescent="0.25">
      <c r="A69" s="42">
        <v>0</v>
      </c>
      <c r="B69" s="43">
        <v>42804</v>
      </c>
      <c r="C69" s="42" t="s">
        <v>31</v>
      </c>
      <c r="D69" s="47" t="s">
        <v>365</v>
      </c>
      <c r="E69" s="42" t="s">
        <v>26</v>
      </c>
      <c r="F69" s="112" t="s">
        <v>223</v>
      </c>
      <c r="G69" s="112" t="s">
        <v>223</v>
      </c>
      <c r="H69" s="46"/>
      <c r="I69" s="45"/>
      <c r="J69" s="42"/>
      <c r="K69" s="42">
        <f ca="1">IF(tblData411[[#This Row],[Date]]&gt;TODAY(),0,IF(AND(tblData411[[#This Row],[Days Outstanding]]&lt;=60,tblData411[[#This Row],[Days Outstanding]]&gt;30),tblData411[[#This Row],[Status]],0))</f>
        <v>0</v>
      </c>
      <c r="L69" s="42">
        <f ca="1">IF(tblData411[[#This Row],[Date]]&gt;TODAY(),0,IF(AND(tblData411[[#This Row],[Days Outstanding]]&lt;=90,tblData411[[#This Row],[Days Outstanding]]&gt;60),tblData411[[#This Row],[Status]],0))</f>
        <v>0</v>
      </c>
      <c r="M69" s="42" t="str">
        <f ca="1">IF(tblData411[[#This Row],[Date]]&gt;TODAY(),0,IF(tblData411[[#This Row],[Days Outstanding]]&gt;=90,tblData411[[#This Row],[Status]],0))</f>
        <v>ABATED</v>
      </c>
    </row>
    <row r="70" spans="1:13" ht="30" x14ac:dyDescent="0.25">
      <c r="A70" s="42" t="s">
        <v>366</v>
      </c>
      <c r="B70" s="43">
        <v>42804</v>
      </c>
      <c r="C70" s="42" t="s">
        <v>41</v>
      </c>
      <c r="D70" s="47" t="s">
        <v>367</v>
      </c>
      <c r="E70" s="42"/>
      <c r="F70" s="112"/>
      <c r="G70" s="112"/>
      <c r="H70" s="46"/>
      <c r="I70" s="45"/>
      <c r="J70" s="42"/>
      <c r="K70" s="42">
        <f ca="1">IF(tblData411[[#This Row],[Date]]&gt;TODAY(),0,IF(AND(tblData411[[#This Row],[Days Outstanding]]&lt;=60,tblData411[[#This Row],[Days Outstanding]]&gt;30),tblData411[[#This Row],[Status]],0))</f>
        <v>0</v>
      </c>
      <c r="L70" s="42">
        <f ca="1">IF(tblData411[[#This Row],[Date]]&gt;TODAY(),0,IF(AND(tblData411[[#This Row],[Days Outstanding]]&lt;=90,tblData411[[#This Row],[Days Outstanding]]&gt;60),tblData411[[#This Row],[Status]],0))</f>
        <v>0</v>
      </c>
      <c r="M70" s="42" t="str">
        <f ca="1">IF(tblData411[[#This Row],[Date]]&gt;TODAY(),0,IF(tblData411[[#This Row],[Days Outstanding]]&gt;=90,tblData411[[#This Row],[Status]],0))</f>
        <v>ABATED</v>
      </c>
    </row>
    <row r="71" spans="1:13" x14ac:dyDescent="0.25">
      <c r="A71" s="42">
        <v>17020415</v>
      </c>
      <c r="B71" s="43">
        <v>42807</v>
      </c>
      <c r="C71" s="42" t="s">
        <v>28</v>
      </c>
      <c r="D71" s="47" t="s">
        <v>368</v>
      </c>
      <c r="E71" s="42" t="s">
        <v>369</v>
      </c>
      <c r="F71" s="112" t="s">
        <v>223</v>
      </c>
      <c r="G71" s="112" t="s">
        <v>223</v>
      </c>
      <c r="H71" s="46"/>
      <c r="I71" s="45"/>
      <c r="J71" s="42"/>
      <c r="K71" s="42">
        <f ca="1">IF(tblData411[[#This Row],[Date]]&gt;TODAY(),0,IF(AND(tblData411[[#This Row],[Days Outstanding]]&lt;=60,tblData411[[#This Row],[Days Outstanding]]&gt;30),tblData411[[#This Row],[Status]],0))</f>
        <v>0</v>
      </c>
      <c r="L71" s="42">
        <f ca="1">IF(tblData411[[#This Row],[Date]]&gt;TODAY(),0,IF(AND(tblData411[[#This Row],[Days Outstanding]]&lt;=90,tblData411[[#This Row],[Days Outstanding]]&gt;60),tblData411[[#This Row],[Status]],0))</f>
        <v>0</v>
      </c>
      <c r="M71" s="42">
        <f ca="1">IF(tblData411[[#This Row],[Date]]&gt;TODAY(),0,IF(tblData411[[#This Row],[Days Outstanding]]&gt;=90,tblData411[[#This Row],[Status]],0))</f>
        <v>0</v>
      </c>
    </row>
    <row r="72" spans="1:13" x14ac:dyDescent="0.25">
      <c r="A72" s="42">
        <v>17030103</v>
      </c>
      <c r="B72" s="43">
        <v>42807</v>
      </c>
      <c r="C72" s="42" t="s">
        <v>28</v>
      </c>
      <c r="D72" s="47" t="s">
        <v>370</v>
      </c>
      <c r="E72" s="42"/>
      <c r="F72" s="112" t="s">
        <v>223</v>
      </c>
      <c r="G72" s="112" t="s">
        <v>223</v>
      </c>
      <c r="H72" s="46"/>
      <c r="I72" s="45"/>
      <c r="J72" s="42"/>
      <c r="K72" s="42">
        <f ca="1">IF(tblData411[[#This Row],[Date]]&gt;TODAY(),0,IF(AND(tblData411[[#This Row],[Days Outstanding]]&lt;=60,tblData411[[#This Row],[Days Outstanding]]&gt;30),tblData411[[#This Row],[Status]],0))</f>
        <v>0</v>
      </c>
      <c r="L72" s="42">
        <f ca="1">IF(tblData411[[#This Row],[Date]]&gt;TODAY(),0,IF(AND(tblData411[[#This Row],[Days Outstanding]]&lt;=90,tblData411[[#This Row],[Days Outstanding]]&gt;60),tblData411[[#This Row],[Status]],0))</f>
        <v>0</v>
      </c>
      <c r="M72" s="42" t="str">
        <f ca="1">IF(tblData411[[#This Row],[Date]]&gt;TODAY(),0,IF(tblData411[[#This Row],[Days Outstanding]]&gt;=90,tblData411[[#This Row],[Status]],0))</f>
        <v>ABATED</v>
      </c>
    </row>
    <row r="73" spans="1:13" x14ac:dyDescent="0.25">
      <c r="A73" s="42">
        <v>17030110</v>
      </c>
      <c r="B73" s="43">
        <v>42807</v>
      </c>
      <c r="C73" s="42" t="s">
        <v>24</v>
      </c>
      <c r="D73" s="47" t="s">
        <v>371</v>
      </c>
      <c r="E73" s="42"/>
      <c r="F73" s="112" t="s">
        <v>223</v>
      </c>
      <c r="G73" s="112"/>
      <c r="H73" s="46"/>
      <c r="I73" s="45"/>
      <c r="J73" s="42"/>
      <c r="K73" s="42">
        <f ca="1">IF(tblData411[[#This Row],[Date]]&gt;TODAY(),0,IF(AND(tblData411[[#This Row],[Days Outstanding]]&lt;=60,tblData411[[#This Row],[Days Outstanding]]&gt;30),tblData411[[#This Row],[Status]],0))</f>
        <v>0</v>
      </c>
      <c r="L73" s="42">
        <f ca="1">IF(tblData411[[#This Row],[Date]]&gt;TODAY(),0,IF(AND(tblData411[[#This Row],[Days Outstanding]]&lt;=90,tblData411[[#This Row],[Days Outstanding]]&gt;60),tblData411[[#This Row],[Status]],0))</f>
        <v>0</v>
      </c>
      <c r="M73" s="42" t="str">
        <f ca="1">IF(tblData411[[#This Row],[Date]]&gt;TODAY(),0,IF(tblData411[[#This Row],[Days Outstanding]]&gt;=90,tblData411[[#This Row],[Status]],0))</f>
        <v>ABATED</v>
      </c>
    </row>
    <row r="74" spans="1:13" x14ac:dyDescent="0.25">
      <c r="A74" s="42">
        <v>17010573</v>
      </c>
      <c r="B74" s="43">
        <v>42807</v>
      </c>
      <c r="C74" s="42" t="s">
        <v>24</v>
      </c>
      <c r="D74" s="47" t="s">
        <v>372</v>
      </c>
      <c r="E74" s="42" t="s">
        <v>26</v>
      </c>
      <c r="F74" s="112"/>
      <c r="G74" s="112"/>
      <c r="H74" s="46"/>
      <c r="I74" s="45"/>
      <c r="J74" s="42"/>
      <c r="K74" s="42">
        <f ca="1">IF(tblData411[[#This Row],[Date]]&gt;TODAY(),0,IF(AND(tblData411[[#This Row],[Days Outstanding]]&lt;=60,tblData411[[#This Row],[Days Outstanding]]&gt;30),tblData411[[#This Row],[Status]],0))</f>
        <v>0</v>
      </c>
      <c r="L74" s="42">
        <f ca="1">IF(tblData411[[#This Row],[Date]]&gt;TODAY(),0,IF(AND(tblData411[[#This Row],[Days Outstanding]]&lt;=90,tblData411[[#This Row],[Days Outstanding]]&gt;60),tblData411[[#This Row],[Status]],0))</f>
        <v>0</v>
      </c>
      <c r="M74" s="42" t="str">
        <f ca="1">IF(tblData411[[#This Row],[Date]]&gt;TODAY(),0,IF(tblData411[[#This Row],[Days Outstanding]]&gt;=90,tblData411[[#This Row],[Status]],0))</f>
        <v>ABATED</v>
      </c>
    </row>
    <row r="75" spans="1:13" x14ac:dyDescent="0.25">
      <c r="A75" s="42"/>
      <c r="B75" s="43">
        <v>42807</v>
      </c>
      <c r="C75" s="42" t="s">
        <v>31</v>
      </c>
      <c r="D75" s="47" t="s">
        <v>373</v>
      </c>
      <c r="E75" s="42"/>
      <c r="F75" s="112"/>
      <c r="G75" s="112"/>
      <c r="H75" s="46"/>
      <c r="I75" s="45"/>
      <c r="J75" s="42"/>
      <c r="K75" s="42">
        <f ca="1">IF(tblData411[[#This Row],[Date]]&gt;TODAY(),0,IF(AND(tblData411[[#This Row],[Days Outstanding]]&lt;=60,tblData411[[#This Row],[Days Outstanding]]&gt;30),tblData411[[#This Row],[Status]],0))</f>
        <v>0</v>
      </c>
      <c r="L75" s="42">
        <f ca="1">IF(tblData411[[#This Row],[Date]]&gt;TODAY(),0,IF(AND(tblData411[[#This Row],[Days Outstanding]]&lt;=90,tblData411[[#This Row],[Days Outstanding]]&gt;60),tblData411[[#This Row],[Status]],0))</f>
        <v>0</v>
      </c>
      <c r="M75" s="42">
        <f ca="1">IF(tblData411[[#This Row],[Date]]&gt;TODAY(),0,IF(tblData411[[#This Row],[Days Outstanding]]&gt;=90,tblData411[[#This Row],[Status]],0))</f>
        <v>0</v>
      </c>
    </row>
    <row r="76" spans="1:13" x14ac:dyDescent="0.25">
      <c r="A76" s="42"/>
      <c r="B76" s="43">
        <v>42807</v>
      </c>
      <c r="C76" s="42" t="s">
        <v>287</v>
      </c>
      <c r="D76" s="47" t="s">
        <v>374</v>
      </c>
      <c r="E76" s="42"/>
      <c r="F76" s="112"/>
      <c r="G76" s="112"/>
      <c r="H76" s="46"/>
      <c r="I76" s="45"/>
      <c r="J76" s="42"/>
      <c r="K76" s="42">
        <f ca="1">IF(tblData411[[#This Row],[Date]]&gt;TODAY(),0,IF(AND(tblData411[[#This Row],[Days Outstanding]]&lt;=60,tblData411[[#This Row],[Days Outstanding]]&gt;30),tblData411[[#This Row],[Status]],0))</f>
        <v>0</v>
      </c>
      <c r="L76" s="42">
        <f ca="1">IF(tblData411[[#This Row],[Date]]&gt;TODAY(),0,IF(AND(tblData411[[#This Row],[Days Outstanding]]&lt;=90,tblData411[[#This Row],[Days Outstanding]]&gt;60),tblData411[[#This Row],[Status]],0))</f>
        <v>0</v>
      </c>
      <c r="M76" s="42" t="str">
        <f ca="1">IF(tblData411[[#This Row],[Date]]&gt;TODAY(),0,IF(tblData411[[#This Row],[Days Outstanding]]&gt;=90,tblData411[[#This Row],[Status]],0))</f>
        <v>ABATED</v>
      </c>
    </row>
    <row r="77" spans="1:13" x14ac:dyDescent="0.25">
      <c r="A77" s="42"/>
      <c r="B77" s="43">
        <v>42807</v>
      </c>
      <c r="C77" s="42" t="s">
        <v>31</v>
      </c>
      <c r="D77" s="47" t="s">
        <v>375</v>
      </c>
      <c r="E77" s="42" t="s">
        <v>26</v>
      </c>
      <c r="F77" s="112" t="s">
        <v>223</v>
      </c>
      <c r="G77" s="112" t="s">
        <v>223</v>
      </c>
      <c r="H77" s="46"/>
      <c r="I77" s="45"/>
      <c r="J77" s="42"/>
      <c r="K77" s="42">
        <f ca="1">IF(tblData411[[#This Row],[Date]]&gt;TODAY(),0,IF(AND(tblData411[[#This Row],[Days Outstanding]]&lt;=60,tblData411[[#This Row],[Days Outstanding]]&gt;30),tblData411[[#This Row],[Status]],0))</f>
        <v>0</v>
      </c>
      <c r="L77" s="42">
        <f ca="1">IF(tblData411[[#This Row],[Date]]&gt;TODAY(),0,IF(AND(tblData411[[#This Row],[Days Outstanding]]&lt;=90,tblData411[[#This Row],[Days Outstanding]]&gt;60),tblData411[[#This Row],[Status]],0))</f>
        <v>0</v>
      </c>
      <c r="M77" s="42" t="str">
        <f ca="1">IF(tblData411[[#This Row],[Date]]&gt;TODAY(),0,IF(tblData411[[#This Row],[Days Outstanding]]&gt;=90,tblData411[[#This Row],[Status]],0))</f>
        <v>ABATED</v>
      </c>
    </row>
    <row r="78" spans="1:13" ht="15.75" x14ac:dyDescent="0.25">
      <c r="A78" s="42"/>
      <c r="B78" s="43"/>
      <c r="C78" s="42"/>
      <c r="D78" s="88"/>
      <c r="E78" s="42"/>
      <c r="F78" s="120"/>
      <c r="G78" s="112"/>
      <c r="H78" s="46"/>
      <c r="I78" s="45"/>
      <c r="J78" s="42"/>
      <c r="K78" s="42">
        <f ca="1">IF(tblData411[[#This Row],[Date]]&gt;TODAY(),0,IF(AND(tblData411[[#This Row],[Days Outstanding]]&lt;=60,tblData411[[#This Row],[Days Outstanding]]&gt;30),tblData411[[#This Row],[Status]],0))</f>
        <v>0</v>
      </c>
      <c r="L78" s="42">
        <f ca="1">IF(tblData411[[#This Row],[Date]]&gt;TODAY(),0,IF(AND(tblData411[[#This Row],[Days Outstanding]]&lt;=90,tblData411[[#This Row],[Days Outstanding]]&gt;60),tblData411[[#This Row],[Status]],0))</f>
        <v>0</v>
      </c>
      <c r="M78" s="42" t="str">
        <f ca="1">IF(tblData411[[#This Row],[Date]]&gt;TODAY(),0,IF(tblData411[[#This Row],[Days Outstanding]]&gt;=90,tblData411[[#This Row],[Status]],0))</f>
        <v>ABATED</v>
      </c>
    </row>
    <row r="79" spans="1:13" x14ac:dyDescent="0.25">
      <c r="A79" s="42">
        <v>0</v>
      </c>
      <c r="B79" s="43"/>
      <c r="C79" s="42" t="s">
        <v>287</v>
      </c>
      <c r="D79" s="47" t="s">
        <v>376</v>
      </c>
      <c r="E79" s="42"/>
      <c r="F79" s="112"/>
      <c r="G79" s="112"/>
      <c r="H79" s="46"/>
      <c r="I79" s="45"/>
      <c r="J79" s="42"/>
      <c r="K79" s="42">
        <f ca="1">IF(tblData411[[#This Row],[Date]]&gt;TODAY(),0,IF(AND(tblData411[[#This Row],[Days Outstanding]]&lt;=60,tblData411[[#This Row],[Days Outstanding]]&gt;30),tblData411[[#This Row],[Status]],0))</f>
        <v>0</v>
      </c>
      <c r="L79" s="42">
        <f ca="1">IF(tblData411[[#This Row],[Date]]&gt;TODAY(),0,IF(AND(tblData411[[#This Row],[Days Outstanding]]&lt;=90,tblData411[[#This Row],[Days Outstanding]]&gt;60),tblData411[[#This Row],[Status]],0))</f>
        <v>0</v>
      </c>
      <c r="M79" s="42">
        <f ca="1">IF(tblData411[[#This Row],[Date]]&gt;TODAY(),0,IF(tblData411[[#This Row],[Days Outstanding]]&gt;=90,tblData411[[#This Row],[Status]],0))</f>
        <v>0</v>
      </c>
    </row>
    <row r="80" spans="1:13" ht="15.75" x14ac:dyDescent="0.25">
      <c r="A80" s="42"/>
      <c r="B80" s="43"/>
      <c r="C80" s="42"/>
      <c r="D80" s="88"/>
      <c r="E80" s="42"/>
      <c r="F80" s="112"/>
      <c r="G80" s="112"/>
      <c r="H80" s="46"/>
      <c r="I80" s="45"/>
      <c r="J80" s="42"/>
      <c r="K80" s="42">
        <f ca="1">IF(tblData411[[#This Row],[Date]]&gt;TODAY(),0,IF(AND(tblData411[[#This Row],[Days Outstanding]]&lt;=60,tblData411[[#This Row],[Days Outstanding]]&gt;30),tblData411[[#This Row],[Status]],0))</f>
        <v>0</v>
      </c>
      <c r="L80" s="42">
        <f ca="1">IF(tblData411[[#This Row],[Date]]&gt;TODAY(),0,IF(AND(tblData411[[#This Row],[Days Outstanding]]&lt;=90,tblData411[[#This Row],[Days Outstanding]]&gt;60),tblData411[[#This Row],[Status]],0))</f>
        <v>0</v>
      </c>
      <c r="M80" s="42">
        <f ca="1">IF(tblData411[[#This Row],[Date]]&gt;TODAY(),0,IF(tblData411[[#This Row],[Days Outstanding]]&gt;=90,tblData411[[#This Row],[Status]],0))</f>
        <v>0</v>
      </c>
    </row>
    <row r="81" spans="1:13" ht="15.75" x14ac:dyDescent="0.25">
      <c r="A81" s="42"/>
      <c r="B81" s="43"/>
      <c r="C81" s="42"/>
      <c r="D81" s="88"/>
      <c r="E81" s="42"/>
      <c r="F81" s="112"/>
      <c r="G81" s="112"/>
      <c r="H81" s="46"/>
      <c r="I81" s="45"/>
      <c r="J81" s="42"/>
      <c r="K81" s="42">
        <f ca="1">IF(tblData411[[#This Row],[Date]]&gt;TODAY(),0,IF(AND(tblData411[[#This Row],[Days Outstanding]]&lt;=60,tblData411[[#This Row],[Days Outstanding]]&gt;30),tblData411[[#This Row],[Status]],0))</f>
        <v>0</v>
      </c>
      <c r="L81" s="42">
        <f ca="1">IF(tblData411[[#This Row],[Date]]&gt;TODAY(),0,IF(AND(tblData411[[#This Row],[Days Outstanding]]&lt;=90,tblData411[[#This Row],[Days Outstanding]]&gt;60),tblData411[[#This Row],[Status]],0))</f>
        <v>0</v>
      </c>
      <c r="M81" s="42" t="str">
        <f ca="1">IF(tblData411[[#This Row],[Date]]&gt;TODAY(),0,IF(tblData411[[#This Row],[Days Outstanding]]&gt;=90,tblData411[[#This Row],[Status]],0))</f>
        <v>ABATED</v>
      </c>
    </row>
    <row r="82" spans="1:13" ht="15.75" x14ac:dyDescent="0.25">
      <c r="A82" s="42"/>
      <c r="B82" s="43"/>
      <c r="C82" s="42"/>
      <c r="D82" s="88"/>
      <c r="E82" s="42"/>
      <c r="F82" s="112"/>
      <c r="G82" s="112"/>
      <c r="H82" s="46"/>
      <c r="I82" s="45"/>
      <c r="J82" s="42"/>
      <c r="K82" s="42">
        <f ca="1">IF(tblData411[[#This Row],[Date]]&gt;TODAY(),0,IF(AND(tblData411[[#This Row],[Days Outstanding]]&lt;=60,tblData411[[#This Row],[Days Outstanding]]&gt;30),tblData411[[#This Row],[Status]],0))</f>
        <v>0</v>
      </c>
      <c r="L82" s="42">
        <f ca="1">IF(tblData411[[#This Row],[Date]]&gt;TODAY(),0,IF(AND(tblData411[[#This Row],[Days Outstanding]]&lt;=90,tblData411[[#This Row],[Days Outstanding]]&gt;60),tblData411[[#This Row],[Status]],0))</f>
        <v>0</v>
      </c>
      <c r="M82" s="42">
        <f ca="1">IF(tblData411[[#This Row],[Date]]&gt;TODAY(),0,IF(tblData411[[#This Row],[Days Outstanding]]&gt;=90,tblData411[[#This Row],[Status]],0))</f>
        <v>0</v>
      </c>
    </row>
    <row r="83" spans="1:13" ht="15.75" x14ac:dyDescent="0.25">
      <c r="A83" s="42"/>
      <c r="B83" s="43"/>
      <c r="C83" s="42"/>
      <c r="D83" s="88"/>
      <c r="E83" s="42"/>
      <c r="F83" s="112"/>
      <c r="G83" s="112"/>
      <c r="H83" s="46"/>
      <c r="I83" s="45"/>
      <c r="J83" s="42"/>
      <c r="K83" s="42">
        <f ca="1">IF(tblData411[[#This Row],[Date]]&gt;TODAY(),0,IF(AND(tblData411[[#This Row],[Days Outstanding]]&lt;=60,tblData411[[#This Row],[Days Outstanding]]&gt;30),tblData411[[#This Row],[Status]],0))</f>
        <v>0</v>
      </c>
      <c r="L83" s="42">
        <f ca="1">IF(tblData411[[#This Row],[Date]]&gt;TODAY(),0,IF(AND(tblData411[[#This Row],[Days Outstanding]]&lt;=90,tblData411[[#This Row],[Days Outstanding]]&gt;60),tblData411[[#This Row],[Status]],0))</f>
        <v>0</v>
      </c>
      <c r="M83" s="42">
        <f ca="1">IF(tblData411[[#This Row],[Date]]&gt;TODAY(),0,IF(tblData411[[#This Row],[Days Outstanding]]&gt;=90,tblData411[[#This Row],[Status]],0))</f>
        <v>0</v>
      </c>
    </row>
    <row r="84" spans="1:13" ht="15.75" x14ac:dyDescent="0.25">
      <c r="A84" s="42"/>
      <c r="B84" s="43"/>
      <c r="C84" s="42"/>
      <c r="D84" s="88"/>
      <c r="E84" s="42"/>
      <c r="F84" s="112"/>
      <c r="G84" s="112"/>
      <c r="H84" s="46"/>
      <c r="I84" s="45"/>
      <c r="J84" s="42"/>
      <c r="K84" s="42">
        <f ca="1">IF(tblData411[[#This Row],[Date]]&gt;TODAY(),0,IF(AND(tblData411[[#This Row],[Days Outstanding]]&lt;=60,tblData411[[#This Row],[Days Outstanding]]&gt;30),tblData411[[#This Row],[Status]],0))</f>
        <v>0</v>
      </c>
      <c r="L84" s="42">
        <f ca="1">IF(tblData411[[#This Row],[Date]]&gt;TODAY(),0,IF(AND(tblData411[[#This Row],[Days Outstanding]]&lt;=90,tblData411[[#This Row],[Days Outstanding]]&gt;60),tblData411[[#This Row],[Status]],0))</f>
        <v>0</v>
      </c>
      <c r="M84" s="42" t="str">
        <f ca="1">IF(tblData411[[#This Row],[Date]]&gt;TODAY(),0,IF(tblData411[[#This Row],[Days Outstanding]]&gt;=90,tblData411[[#This Row],[Status]],0))</f>
        <v>ABATED</v>
      </c>
    </row>
    <row r="85" spans="1:13" ht="15.75" x14ac:dyDescent="0.25">
      <c r="A85" s="42"/>
      <c r="B85" s="43"/>
      <c r="C85" s="42"/>
      <c r="D85" s="88"/>
      <c r="E85" s="42"/>
      <c r="F85" s="112"/>
      <c r="G85" s="112"/>
      <c r="H85" s="46"/>
      <c r="I85" s="45"/>
      <c r="J85" s="42"/>
      <c r="K85" s="42">
        <f ca="1">IF(tblData411[[#This Row],[Date]]&gt;TODAY(),0,IF(AND(tblData411[[#This Row],[Days Outstanding]]&lt;=60,tblData411[[#This Row],[Days Outstanding]]&gt;30),tblData411[[#This Row],[Status]],0))</f>
        <v>0</v>
      </c>
      <c r="L85" s="42">
        <f ca="1">IF(tblData411[[#This Row],[Date]]&gt;TODAY(),0,IF(AND(tblData411[[#This Row],[Days Outstanding]]&lt;=90,tblData411[[#This Row],[Days Outstanding]]&gt;60),tblData411[[#This Row],[Status]],0))</f>
        <v>0</v>
      </c>
      <c r="M85" s="42">
        <f ca="1">IF(tblData411[[#This Row],[Date]]&gt;TODAY(),0,IF(tblData411[[#This Row],[Days Outstanding]]&gt;=90,tblData411[[#This Row],[Status]],0))</f>
        <v>0</v>
      </c>
    </row>
    <row r="86" spans="1:13" ht="15.75" x14ac:dyDescent="0.25">
      <c r="A86" s="42"/>
      <c r="B86" s="43"/>
      <c r="C86" s="42"/>
      <c r="D86" s="88"/>
      <c r="E86" s="42"/>
      <c r="F86" s="112"/>
      <c r="G86" s="112"/>
      <c r="H86" s="46"/>
      <c r="I86" s="45"/>
      <c r="J86" s="42"/>
      <c r="K86" s="42">
        <f ca="1">IF(tblData411[[#This Row],[Date]]&gt;TODAY(),0,IF(AND(tblData411[[#This Row],[Days Outstanding]]&lt;=60,tblData411[[#This Row],[Days Outstanding]]&gt;30),tblData411[[#This Row],[Status]],0))</f>
        <v>0</v>
      </c>
      <c r="L86" s="42">
        <f ca="1">IF(tblData411[[#This Row],[Date]]&gt;TODAY(),0,IF(AND(tblData411[[#This Row],[Days Outstanding]]&lt;=90,tblData411[[#This Row],[Days Outstanding]]&gt;60),tblData411[[#This Row],[Status]],0))</f>
        <v>0</v>
      </c>
      <c r="M86" s="42" t="str">
        <f ca="1">IF(tblData411[[#This Row],[Date]]&gt;TODAY(),0,IF(tblData411[[#This Row],[Days Outstanding]]&gt;=90,tblData411[[#This Row],[Status]],0))</f>
        <v>ABATED</v>
      </c>
    </row>
    <row r="87" spans="1:13" x14ac:dyDescent="0.25">
      <c r="A87" s="42"/>
      <c r="B87" s="43"/>
      <c r="C87" s="42"/>
      <c r="D87" s="42"/>
      <c r="E87" s="42"/>
      <c r="F87" s="112"/>
      <c r="G87" s="112"/>
      <c r="H87" s="46"/>
      <c r="I87" s="45"/>
      <c r="J87" s="42"/>
      <c r="K87" s="42">
        <f ca="1">IF(tblData411[[#This Row],[Date]]&gt;TODAY(),0,IF(AND(tblData411[[#This Row],[Days Outstanding]]&lt;=60,tblData411[[#This Row],[Days Outstanding]]&gt;30),tblData411[[#This Row],[Status]],0))</f>
        <v>0</v>
      </c>
      <c r="L87" s="42">
        <f ca="1">IF(tblData411[[#This Row],[Date]]&gt;TODAY(),0,IF(AND(tblData411[[#This Row],[Days Outstanding]]&lt;=90,tblData411[[#This Row],[Days Outstanding]]&gt;60),tblData411[[#This Row],[Status]],0))</f>
        <v>0</v>
      </c>
      <c r="M87" s="42" t="str">
        <f ca="1">IF(tblData411[[#This Row],[Date]]&gt;TODAY(),0,IF(tblData411[[#This Row],[Days Outstanding]]&gt;=90,tblData411[[#This Row],[Status]],0))</f>
        <v>ABATED</v>
      </c>
    </row>
    <row r="88" spans="1:13" ht="15.75" x14ac:dyDescent="0.25">
      <c r="A88" s="42"/>
      <c r="B88" s="43"/>
      <c r="C88" s="42"/>
      <c r="D88" s="88"/>
      <c r="E88" s="42"/>
      <c r="F88" s="112"/>
      <c r="G88" s="112"/>
      <c r="H88" s="46"/>
      <c r="I88" s="45"/>
      <c r="J88" s="42"/>
      <c r="K88" s="42">
        <f ca="1">IF(tblData411[[#This Row],[Date]]&gt;TODAY(),0,IF(AND(tblData411[[#This Row],[Days Outstanding]]&lt;=60,tblData411[[#This Row],[Days Outstanding]]&gt;30),tblData411[[#This Row],[Status]],0))</f>
        <v>0</v>
      </c>
      <c r="L88" s="42">
        <f ca="1">IF(tblData411[[#This Row],[Date]]&gt;TODAY(),0,IF(AND(tblData411[[#This Row],[Days Outstanding]]&lt;=90,tblData411[[#This Row],[Days Outstanding]]&gt;60),tblData411[[#This Row],[Status]],0))</f>
        <v>0</v>
      </c>
      <c r="M88" s="42">
        <f ca="1">IF(tblData411[[#This Row],[Date]]&gt;TODAY(),0,IF(tblData411[[#This Row],[Days Outstanding]]&gt;=90,tblData411[[#This Row],[Status]],0))</f>
        <v>0</v>
      </c>
    </row>
    <row r="89" spans="1:13" ht="15.75" x14ac:dyDescent="0.25">
      <c r="A89" s="42"/>
      <c r="B89" s="43"/>
      <c r="C89" s="42"/>
      <c r="D89" s="88"/>
      <c r="E89" s="42"/>
      <c r="F89" s="112"/>
      <c r="G89" s="112"/>
      <c r="H89" s="46"/>
      <c r="I89" s="45"/>
      <c r="J89" s="42"/>
      <c r="K89" s="42">
        <f ca="1">IF(tblData411[[#This Row],[Date]]&gt;TODAY(),0,IF(AND(tblData411[[#This Row],[Days Outstanding]]&lt;=60,tblData411[[#This Row],[Days Outstanding]]&gt;30),tblData411[[#This Row],[Status]],0))</f>
        <v>0</v>
      </c>
      <c r="L89" s="42">
        <f ca="1">IF(tblData411[[#This Row],[Date]]&gt;TODAY(),0,IF(AND(tblData411[[#This Row],[Days Outstanding]]&lt;=90,tblData411[[#This Row],[Days Outstanding]]&gt;60),tblData411[[#This Row],[Status]],0))</f>
        <v>0</v>
      </c>
      <c r="M89" s="42">
        <f ca="1">IF(tblData411[[#This Row],[Date]]&gt;TODAY(),0,IF(tblData411[[#This Row],[Days Outstanding]]&gt;=90,tblData411[[#This Row],[Status]],0))</f>
        <v>0</v>
      </c>
    </row>
    <row r="90" spans="1:13" ht="15.75" x14ac:dyDescent="0.25">
      <c r="A90" s="42"/>
      <c r="B90" s="43"/>
      <c r="C90" s="42"/>
      <c r="D90" s="88"/>
      <c r="E90" s="42"/>
      <c r="F90" s="112"/>
      <c r="G90" s="112"/>
      <c r="H90" s="46"/>
      <c r="I90" s="45"/>
      <c r="J90" s="42"/>
      <c r="K90" s="42">
        <f ca="1">IF(tblData411[[#This Row],[Date]]&gt;TODAY(),0,IF(AND(tblData411[[#This Row],[Days Outstanding]]&lt;=60,tblData411[[#This Row],[Days Outstanding]]&gt;30),tblData411[[#This Row],[Status]],0))</f>
        <v>0</v>
      </c>
      <c r="L90" s="42">
        <f ca="1">IF(tblData411[[#This Row],[Date]]&gt;TODAY(),0,IF(AND(tblData411[[#This Row],[Days Outstanding]]&lt;=90,tblData411[[#This Row],[Days Outstanding]]&gt;60),tblData411[[#This Row],[Status]],0))</f>
        <v>0</v>
      </c>
      <c r="M90" s="42" t="str">
        <f ca="1">IF(tblData411[[#This Row],[Date]]&gt;TODAY(),0,IF(tblData411[[#This Row],[Days Outstanding]]&gt;=90,tblData411[[#This Row],[Status]],0))</f>
        <v>ABATED</v>
      </c>
    </row>
    <row r="91" spans="1:13" ht="15.75" x14ac:dyDescent="0.25">
      <c r="A91" s="42"/>
      <c r="B91" s="43"/>
      <c r="C91" s="42"/>
      <c r="D91" s="88"/>
      <c r="E91" s="42"/>
      <c r="F91" s="112"/>
      <c r="G91" s="112"/>
      <c r="H91" s="46"/>
      <c r="I91" s="45"/>
      <c r="J91" s="42"/>
      <c r="K91" s="42">
        <f ca="1">IF(tblData411[[#This Row],[Date]]&gt;TODAY(),0,IF(AND(tblData411[[#This Row],[Days Outstanding]]&lt;=60,tblData411[[#This Row],[Days Outstanding]]&gt;30),tblData411[[#This Row],[Status]],0))</f>
        <v>0</v>
      </c>
      <c r="L91" s="42">
        <f ca="1">IF(tblData411[[#This Row],[Date]]&gt;TODAY(),0,IF(AND(tblData411[[#This Row],[Days Outstanding]]&lt;=90,tblData411[[#This Row],[Days Outstanding]]&gt;60),tblData411[[#This Row],[Status]],0))</f>
        <v>0</v>
      </c>
      <c r="M91" s="42" t="str">
        <f ca="1">IF(tblData411[[#This Row],[Date]]&gt;TODAY(),0,IF(tblData411[[#This Row],[Days Outstanding]]&gt;=90,tblData411[[#This Row],[Status]],0))</f>
        <v>ABATED</v>
      </c>
    </row>
    <row r="92" spans="1:13" ht="15.75" x14ac:dyDescent="0.25">
      <c r="A92" s="42"/>
      <c r="B92" s="43"/>
      <c r="C92" s="42"/>
      <c r="D92" s="88"/>
      <c r="E92" s="42"/>
      <c r="F92" s="112"/>
      <c r="G92" s="112"/>
      <c r="H92" s="46"/>
      <c r="I92" s="45"/>
      <c r="J92" s="42"/>
      <c r="K92" s="42">
        <f ca="1">IF(tblData411[[#This Row],[Date]]&gt;TODAY(),0,IF(AND(tblData411[[#This Row],[Days Outstanding]]&lt;=60,tblData411[[#This Row],[Days Outstanding]]&gt;30),tblData411[[#This Row],[Status]],0))</f>
        <v>0</v>
      </c>
      <c r="L92" s="42">
        <f ca="1">IF(tblData411[[#This Row],[Date]]&gt;TODAY(),0,IF(AND(tblData411[[#This Row],[Days Outstanding]]&lt;=90,tblData411[[#This Row],[Days Outstanding]]&gt;60),tblData411[[#This Row],[Status]],0))</f>
        <v>0</v>
      </c>
      <c r="M92" s="42">
        <f ca="1">IF(tblData411[[#This Row],[Date]]&gt;TODAY(),0,IF(tblData411[[#This Row],[Days Outstanding]]&gt;=90,tblData411[[#This Row],[Status]],0))</f>
        <v>0</v>
      </c>
    </row>
    <row r="93" spans="1:13" ht="15.75" x14ac:dyDescent="0.25">
      <c r="A93" s="42"/>
      <c r="B93" s="43"/>
      <c r="C93" s="42"/>
      <c r="D93" s="88"/>
      <c r="E93" s="42"/>
      <c r="F93" s="112"/>
      <c r="G93" s="112"/>
      <c r="H93" s="46"/>
      <c r="I93" s="45"/>
      <c r="J93" s="42"/>
      <c r="K93" s="42">
        <f ca="1">IF(tblData411[[#This Row],[Date]]&gt;TODAY(),0,IF(AND(tblData411[[#This Row],[Days Outstanding]]&lt;=60,tblData411[[#This Row],[Days Outstanding]]&gt;30),tblData411[[#This Row],[Status]],0))</f>
        <v>0</v>
      </c>
      <c r="L93" s="42">
        <f ca="1">IF(tblData411[[#This Row],[Date]]&gt;TODAY(),0,IF(AND(tblData411[[#This Row],[Days Outstanding]]&lt;=90,tblData411[[#This Row],[Days Outstanding]]&gt;60),tblData411[[#This Row],[Status]],0))</f>
        <v>0</v>
      </c>
      <c r="M93" s="42">
        <f ca="1">IF(tblData411[[#This Row],[Date]]&gt;TODAY(),0,IF(tblData411[[#This Row],[Days Outstanding]]&gt;=90,tblData411[[#This Row],[Status]],0))</f>
        <v>0</v>
      </c>
    </row>
    <row r="94" spans="1:13" ht="15.75" x14ac:dyDescent="0.25">
      <c r="A94" s="42"/>
      <c r="B94" s="43"/>
      <c r="C94" s="42"/>
      <c r="D94" s="88"/>
      <c r="E94" s="42"/>
      <c r="F94" s="112"/>
      <c r="G94" s="112"/>
      <c r="H94" s="46"/>
      <c r="I94" s="45"/>
      <c r="J94" s="42"/>
      <c r="K94" s="42">
        <f ca="1">IF(tblData411[[#This Row],[Date]]&gt;TODAY(),0,IF(AND(tblData411[[#This Row],[Days Outstanding]]&lt;=60,tblData411[[#This Row],[Days Outstanding]]&gt;30),tblData411[[#This Row],[Status]],0))</f>
        <v>0</v>
      </c>
      <c r="L94" s="42">
        <f ca="1">IF(tblData411[[#This Row],[Date]]&gt;TODAY(),0,IF(AND(tblData411[[#This Row],[Days Outstanding]]&lt;=90,tblData411[[#This Row],[Days Outstanding]]&gt;60),tblData411[[#This Row],[Status]],0))</f>
        <v>0</v>
      </c>
      <c r="M94" s="42">
        <f ca="1">IF(tblData411[[#This Row],[Date]]&gt;TODAY(),0,IF(tblData411[[#This Row],[Days Outstanding]]&gt;=90,tblData411[[#This Row],[Status]],0))</f>
        <v>0</v>
      </c>
    </row>
    <row r="95" spans="1:13" ht="15.75" x14ac:dyDescent="0.25">
      <c r="A95" s="42"/>
      <c r="B95" s="43"/>
      <c r="C95" s="42"/>
      <c r="D95" s="89"/>
      <c r="E95" s="42"/>
      <c r="F95" s="112"/>
      <c r="G95" s="112"/>
      <c r="H95" s="46"/>
      <c r="I95" s="45"/>
      <c r="J95" s="42"/>
      <c r="K95" s="42">
        <f ca="1">IF(tblData411[[#This Row],[Date]]&gt;TODAY(),0,IF(AND(tblData411[[#This Row],[Days Outstanding]]&lt;=60,tblData411[[#This Row],[Days Outstanding]]&gt;30),tblData411[[#This Row],[Status]],0))</f>
        <v>0</v>
      </c>
      <c r="L95" s="42">
        <f ca="1">IF(tblData411[[#This Row],[Date]]&gt;TODAY(),0,IF(AND(tblData411[[#This Row],[Days Outstanding]]&lt;=90,tblData411[[#This Row],[Days Outstanding]]&gt;60),tblData411[[#This Row],[Status]],0))</f>
        <v>0</v>
      </c>
      <c r="M95" s="42">
        <f ca="1">IF(tblData411[[#This Row],[Date]]&gt;TODAY(),0,IF(tblData411[[#This Row],[Days Outstanding]]&gt;=90,tblData411[[#This Row],[Status]],0))</f>
        <v>0</v>
      </c>
    </row>
    <row r="96" spans="1:13" ht="15.75" x14ac:dyDescent="0.25">
      <c r="A96" s="42"/>
      <c r="B96" s="43"/>
      <c r="C96" s="42"/>
      <c r="D96" s="89"/>
      <c r="E96" s="42"/>
      <c r="F96" s="112"/>
      <c r="G96" s="112"/>
      <c r="H96" s="46"/>
      <c r="I96" s="45"/>
      <c r="J96" s="42"/>
      <c r="K96" s="42">
        <f ca="1">IF(tblData411[[#This Row],[Date]]&gt;TODAY(),0,IF(AND(tblData411[[#This Row],[Days Outstanding]]&lt;=60,tblData411[[#This Row],[Days Outstanding]]&gt;30),tblData411[[#This Row],[Status]],0))</f>
        <v>0</v>
      </c>
      <c r="L96" s="42">
        <f ca="1">IF(tblData411[[#This Row],[Date]]&gt;TODAY(),0,IF(AND(tblData411[[#This Row],[Days Outstanding]]&lt;=90,tblData411[[#This Row],[Days Outstanding]]&gt;60),tblData411[[#This Row],[Status]],0))</f>
        <v>0</v>
      </c>
      <c r="M96" s="42">
        <f ca="1">IF(tblData411[[#This Row],[Date]]&gt;TODAY(),0,IF(tblData411[[#This Row],[Days Outstanding]]&gt;=90,tblData411[[#This Row],[Status]],0))</f>
        <v>0</v>
      </c>
    </row>
    <row r="97" spans="1:13" ht="15.75" x14ac:dyDescent="0.25">
      <c r="A97" s="42"/>
      <c r="B97" s="43"/>
      <c r="C97" s="42"/>
      <c r="D97" s="89"/>
      <c r="E97" s="42"/>
      <c r="F97" s="112"/>
      <c r="G97" s="112"/>
      <c r="H97" s="46"/>
      <c r="I97" s="45"/>
      <c r="J97" s="42"/>
      <c r="K97" s="42">
        <f ca="1">IF(tblData411[[#This Row],[Date]]&gt;TODAY(),0,IF(AND(tblData411[[#This Row],[Days Outstanding]]&lt;=60,tblData411[[#This Row],[Days Outstanding]]&gt;30),tblData411[[#This Row],[Status]],0))</f>
        <v>0</v>
      </c>
      <c r="L97" s="42">
        <f ca="1">IF(tblData411[[#This Row],[Date]]&gt;TODAY(),0,IF(AND(tblData411[[#This Row],[Days Outstanding]]&lt;=90,tblData411[[#This Row],[Days Outstanding]]&gt;60),tblData411[[#This Row],[Status]],0))</f>
        <v>0</v>
      </c>
      <c r="M97" s="42">
        <f ca="1">IF(tblData411[[#This Row],[Date]]&gt;TODAY(),0,IF(tblData411[[#This Row],[Days Outstanding]]&gt;=90,tblData411[[#This Row],[Status]],0))</f>
        <v>0</v>
      </c>
    </row>
    <row r="98" spans="1:13" ht="15.75" x14ac:dyDescent="0.25">
      <c r="A98" s="42"/>
      <c r="B98" s="43"/>
      <c r="C98" s="42"/>
      <c r="D98" s="89"/>
      <c r="E98" s="42"/>
      <c r="F98" s="112"/>
      <c r="G98" s="112"/>
      <c r="H98" s="46"/>
      <c r="I98" s="45"/>
      <c r="J98" s="42"/>
      <c r="K98" s="42">
        <f ca="1">IF(tblData411[[#This Row],[Date]]&gt;TODAY(),0,IF(AND(tblData411[[#This Row],[Days Outstanding]]&lt;=60,tblData411[[#This Row],[Days Outstanding]]&gt;30),tblData411[[#This Row],[Status]],0))</f>
        <v>0</v>
      </c>
      <c r="L98" s="42">
        <f ca="1">IF(tblData411[[#This Row],[Date]]&gt;TODAY(),0,IF(AND(tblData411[[#This Row],[Days Outstanding]]&lt;=90,tblData411[[#This Row],[Days Outstanding]]&gt;60),tblData411[[#This Row],[Status]],0))</f>
        <v>0</v>
      </c>
      <c r="M98" s="42">
        <f ca="1">IF(tblData411[[#This Row],[Date]]&gt;TODAY(),0,IF(tblData411[[#This Row],[Days Outstanding]]&gt;=90,tblData411[[#This Row],[Status]],0))</f>
        <v>0</v>
      </c>
    </row>
    <row r="99" spans="1:13" ht="15.75" x14ac:dyDescent="0.25">
      <c r="A99" s="42"/>
      <c r="B99" s="43"/>
      <c r="C99" s="42"/>
      <c r="D99" s="89"/>
      <c r="E99" s="42"/>
      <c r="F99" s="112"/>
      <c r="G99" s="112"/>
      <c r="H99" s="46"/>
      <c r="I99" s="45"/>
      <c r="J99" s="42"/>
      <c r="K99" s="42">
        <f ca="1">IF(tblData411[[#This Row],[Date]]&gt;TODAY(),0,IF(AND(tblData411[[#This Row],[Days Outstanding]]&lt;=60,tblData411[[#This Row],[Days Outstanding]]&gt;30),tblData411[[#This Row],[Status]],0))</f>
        <v>0</v>
      </c>
      <c r="L99" s="42">
        <f ca="1">IF(tblData411[[#This Row],[Date]]&gt;TODAY(),0,IF(AND(tblData411[[#This Row],[Days Outstanding]]&lt;=90,tblData411[[#This Row],[Days Outstanding]]&gt;60),tblData411[[#This Row],[Status]],0))</f>
        <v>0</v>
      </c>
      <c r="M99" s="42">
        <f ca="1">IF(tblData411[[#This Row],[Date]]&gt;TODAY(),0,IF(tblData411[[#This Row],[Days Outstanding]]&gt;=90,tblData411[[#This Row],[Status]],0))</f>
        <v>0</v>
      </c>
    </row>
    <row r="100" spans="1:13" ht="15.75" x14ac:dyDescent="0.25">
      <c r="A100" s="42"/>
      <c r="B100" s="43"/>
      <c r="C100" s="42"/>
      <c r="D100" s="89"/>
      <c r="E100" s="42"/>
      <c r="F100" s="112"/>
      <c r="G100" s="112"/>
      <c r="H100" s="46"/>
      <c r="I100" s="45"/>
      <c r="J100" s="42"/>
      <c r="K100" s="42">
        <f ca="1">IF(tblData411[[#This Row],[Date]]&gt;TODAY(),0,IF(AND(tblData411[[#This Row],[Days Outstanding]]&lt;=60,tblData411[[#This Row],[Days Outstanding]]&gt;30),tblData411[[#This Row],[Status]],0))</f>
        <v>0</v>
      </c>
      <c r="L100" s="42">
        <f ca="1">IF(tblData411[[#This Row],[Date]]&gt;TODAY(),0,IF(AND(tblData411[[#This Row],[Days Outstanding]]&lt;=90,tblData411[[#This Row],[Days Outstanding]]&gt;60),tblData411[[#This Row],[Status]],0))</f>
        <v>0</v>
      </c>
      <c r="M100" s="42">
        <f ca="1">IF(tblData411[[#This Row],[Date]]&gt;TODAY(),0,IF(tblData411[[#This Row],[Days Outstanding]]&gt;=90,tblData411[[#This Row],[Status]],0))</f>
        <v>0</v>
      </c>
    </row>
    <row r="101" spans="1:13" ht="15.75" x14ac:dyDescent="0.25">
      <c r="A101" s="42"/>
      <c r="B101" s="43"/>
      <c r="C101" s="42"/>
      <c r="D101" s="89"/>
      <c r="E101" s="42"/>
      <c r="F101" s="112"/>
      <c r="G101" s="112"/>
      <c r="H101" s="46"/>
      <c r="I101" s="45"/>
      <c r="J101" s="42"/>
      <c r="K101" s="42">
        <f ca="1">IF(tblData411[[#This Row],[Date]]&gt;TODAY(),0,IF(AND(tblData411[[#This Row],[Days Outstanding]]&lt;=60,tblData411[[#This Row],[Days Outstanding]]&gt;30),tblData411[[#This Row],[Status]],0))</f>
        <v>0</v>
      </c>
      <c r="L101" s="42">
        <f ca="1">IF(tblData411[[#This Row],[Date]]&gt;TODAY(),0,IF(AND(tblData411[[#This Row],[Days Outstanding]]&lt;=90,tblData411[[#This Row],[Days Outstanding]]&gt;60),tblData411[[#This Row],[Status]],0))</f>
        <v>0</v>
      </c>
      <c r="M101" s="42" t="str">
        <f ca="1">IF(tblData411[[#This Row],[Date]]&gt;TODAY(),0,IF(tblData411[[#This Row],[Days Outstanding]]&gt;=90,tblData411[[#This Row],[Status]],0))</f>
        <v>ABATED</v>
      </c>
    </row>
    <row r="102" spans="1:13" ht="15.75" x14ac:dyDescent="0.25">
      <c r="A102" s="42"/>
      <c r="B102" s="43"/>
      <c r="C102" s="42"/>
      <c r="D102" s="89"/>
      <c r="E102" s="42"/>
      <c r="F102" s="112"/>
      <c r="G102" s="112"/>
      <c r="H102" s="46"/>
      <c r="I102" s="45"/>
      <c r="J102" s="42"/>
      <c r="K102" s="42">
        <f ca="1">IF(tblData411[[#This Row],[Date]]&gt;TODAY(),0,IF(AND(tblData411[[#This Row],[Days Outstanding]]&lt;=60,tblData411[[#This Row],[Days Outstanding]]&gt;30),tblData411[[#This Row],[Status]],0))</f>
        <v>0</v>
      </c>
      <c r="L102" s="42">
        <f ca="1">IF(tblData411[[#This Row],[Date]]&gt;TODAY(),0,IF(AND(tblData411[[#This Row],[Days Outstanding]]&lt;=90,tblData411[[#This Row],[Days Outstanding]]&gt;60),tblData411[[#This Row],[Status]],0))</f>
        <v>0</v>
      </c>
      <c r="M102" s="42">
        <f ca="1">IF(tblData411[[#This Row],[Date]]&gt;TODAY(),0,IF(tblData411[[#This Row],[Days Outstanding]]&gt;=90,tblData411[[#This Row],[Status]],0))</f>
        <v>0</v>
      </c>
    </row>
    <row r="103" spans="1:13" ht="15.75" x14ac:dyDescent="0.25">
      <c r="A103" s="42"/>
      <c r="B103" s="43"/>
      <c r="C103" s="42"/>
      <c r="D103" s="89"/>
      <c r="E103" s="42"/>
      <c r="F103" s="112"/>
      <c r="G103" s="112"/>
      <c r="H103" s="46"/>
      <c r="I103" s="45"/>
      <c r="J103" s="42"/>
      <c r="K103" s="42">
        <f ca="1">IF(tblData411[[#This Row],[Date]]&gt;TODAY(),0,IF(AND(tblData411[[#This Row],[Days Outstanding]]&lt;=60,tblData411[[#This Row],[Days Outstanding]]&gt;30),tblData411[[#This Row],[Status]],0))</f>
        <v>0</v>
      </c>
      <c r="L103" s="42">
        <f ca="1">IF(tblData411[[#This Row],[Date]]&gt;TODAY(),0,IF(AND(tblData411[[#This Row],[Days Outstanding]]&lt;=90,tblData411[[#This Row],[Days Outstanding]]&gt;60),tblData411[[#This Row],[Status]],0))</f>
        <v>0</v>
      </c>
      <c r="M103" s="42">
        <f ca="1">IF(tblData411[[#This Row],[Date]]&gt;TODAY(),0,IF(tblData411[[#This Row],[Days Outstanding]]&gt;=90,tblData411[[#This Row],[Status]],0))</f>
        <v>0</v>
      </c>
    </row>
    <row r="104" spans="1:13" ht="15.75" x14ac:dyDescent="0.25">
      <c r="A104" s="42"/>
      <c r="B104" s="43"/>
      <c r="C104" s="42"/>
      <c r="D104" s="89"/>
      <c r="E104" s="42"/>
      <c r="F104" s="112"/>
      <c r="G104" s="112"/>
      <c r="H104" s="46"/>
      <c r="I104" s="45"/>
      <c r="J104" s="42"/>
      <c r="K104" s="42">
        <f ca="1">IF(tblData411[[#This Row],[Date]]&gt;TODAY(),0,IF(AND(tblData411[[#This Row],[Days Outstanding]]&lt;=60,tblData411[[#This Row],[Days Outstanding]]&gt;30),tblData411[[#This Row],[Status]],0))</f>
        <v>0</v>
      </c>
      <c r="L104" s="42">
        <f ca="1">IF(tblData411[[#This Row],[Date]]&gt;TODAY(),0,IF(AND(tblData411[[#This Row],[Days Outstanding]]&lt;=90,tblData411[[#This Row],[Days Outstanding]]&gt;60),tblData411[[#This Row],[Status]],0))</f>
        <v>0</v>
      </c>
      <c r="M104" s="42">
        <f ca="1">IF(tblData411[[#This Row],[Date]]&gt;TODAY(),0,IF(tblData411[[#This Row],[Days Outstanding]]&gt;=90,tblData411[[#This Row],[Status]],0))</f>
        <v>0</v>
      </c>
    </row>
    <row r="105" spans="1:13" ht="15.75" x14ac:dyDescent="0.25">
      <c r="A105" s="42"/>
      <c r="B105" s="43"/>
      <c r="C105" s="42"/>
      <c r="D105" s="89"/>
      <c r="E105" s="42"/>
      <c r="F105" s="112"/>
      <c r="G105" s="112"/>
      <c r="H105" s="46"/>
      <c r="I105" s="45"/>
      <c r="J105" s="42"/>
      <c r="K105" s="42">
        <f ca="1">IF(tblData411[[#This Row],[Date]]&gt;TODAY(),0,IF(AND(tblData411[[#This Row],[Days Outstanding]]&lt;=60,tblData411[[#This Row],[Days Outstanding]]&gt;30),tblData411[[#This Row],[Status]],0))</f>
        <v>0</v>
      </c>
      <c r="L105" s="42">
        <f ca="1">IF(tblData411[[#This Row],[Date]]&gt;TODAY(),0,IF(AND(tblData411[[#This Row],[Days Outstanding]]&lt;=90,tblData411[[#This Row],[Days Outstanding]]&gt;60),tblData411[[#This Row],[Status]],0))</f>
        <v>0</v>
      </c>
      <c r="M105" s="42">
        <f ca="1">IF(tblData411[[#This Row],[Date]]&gt;TODAY(),0,IF(tblData411[[#This Row],[Days Outstanding]]&gt;=90,tblData411[[#This Row],[Status]],0))</f>
        <v>0</v>
      </c>
    </row>
    <row r="106" spans="1:13" ht="15.75" x14ac:dyDescent="0.25">
      <c r="A106" s="42"/>
      <c r="B106" s="43"/>
      <c r="C106" s="42"/>
      <c r="D106" s="89"/>
      <c r="E106" s="42"/>
      <c r="F106" s="112"/>
      <c r="G106" s="112"/>
      <c r="H106" s="46"/>
      <c r="I106" s="45"/>
      <c r="J106" s="42"/>
      <c r="K106" s="42">
        <f ca="1">IF(tblData411[[#This Row],[Date]]&gt;TODAY(),0,IF(AND(tblData411[[#This Row],[Days Outstanding]]&lt;=60,tblData411[[#This Row],[Days Outstanding]]&gt;30),tblData411[[#This Row],[Status]],0))</f>
        <v>0</v>
      </c>
      <c r="L106" s="42">
        <f ca="1">IF(tblData411[[#This Row],[Date]]&gt;TODAY(),0,IF(AND(tblData411[[#This Row],[Days Outstanding]]&lt;=90,tblData411[[#This Row],[Days Outstanding]]&gt;60),tblData411[[#This Row],[Status]],0))</f>
        <v>0</v>
      </c>
      <c r="M106" s="42">
        <f ca="1">IF(tblData411[[#This Row],[Date]]&gt;TODAY(),0,IF(tblData411[[#This Row],[Days Outstanding]]&gt;=90,tblData411[[#This Row],[Status]],0))</f>
        <v>0</v>
      </c>
    </row>
    <row r="107" spans="1:13" ht="15.75" x14ac:dyDescent="0.25">
      <c r="A107" s="42"/>
      <c r="B107" s="43"/>
      <c r="C107" s="42"/>
      <c r="D107" s="89"/>
      <c r="E107" s="42"/>
      <c r="F107" s="112"/>
      <c r="G107" s="112"/>
      <c r="H107" s="46"/>
      <c r="I107" s="45"/>
      <c r="J107" s="42"/>
      <c r="K107" s="42">
        <f ca="1">IF(tblData411[[#This Row],[Date]]&gt;TODAY(),0,IF(AND(tblData411[[#This Row],[Days Outstanding]]&lt;=60,tblData411[[#This Row],[Days Outstanding]]&gt;30),tblData411[[#This Row],[Status]],0))</f>
        <v>0</v>
      </c>
      <c r="L107" s="42">
        <f ca="1">IF(tblData411[[#This Row],[Date]]&gt;TODAY(),0,IF(AND(tblData411[[#This Row],[Days Outstanding]]&lt;=90,tblData411[[#This Row],[Days Outstanding]]&gt;60),tblData411[[#This Row],[Status]],0))</f>
        <v>0</v>
      </c>
      <c r="M107" s="42">
        <f ca="1">IF(tblData411[[#This Row],[Date]]&gt;TODAY(),0,IF(tblData411[[#This Row],[Days Outstanding]]&gt;=90,tblData411[[#This Row],[Status]],0))</f>
        <v>0</v>
      </c>
    </row>
    <row r="108" spans="1:13" ht="15.75" x14ac:dyDescent="0.25">
      <c r="A108" s="42"/>
      <c r="B108" s="43"/>
      <c r="C108" s="42"/>
      <c r="D108" s="89"/>
      <c r="E108" s="42"/>
      <c r="F108" s="112"/>
      <c r="G108" s="112"/>
      <c r="H108" s="46"/>
      <c r="I108" s="45"/>
      <c r="J108" s="42"/>
      <c r="K108" s="42">
        <f ca="1">IF(tblData411[[#This Row],[Date]]&gt;TODAY(),0,IF(AND(tblData411[[#This Row],[Days Outstanding]]&lt;=60,tblData411[[#This Row],[Days Outstanding]]&gt;30),tblData411[[#This Row],[Status]],0))</f>
        <v>0</v>
      </c>
      <c r="L108" s="42">
        <f ca="1">IF(tblData411[[#This Row],[Date]]&gt;TODAY(),0,IF(AND(tblData411[[#This Row],[Days Outstanding]]&lt;=90,tblData411[[#This Row],[Days Outstanding]]&gt;60),tblData411[[#This Row],[Status]],0))</f>
        <v>0</v>
      </c>
      <c r="M108" s="42" t="str">
        <f ca="1">IF(tblData411[[#This Row],[Date]]&gt;TODAY(),0,IF(tblData411[[#This Row],[Days Outstanding]]&gt;=90,tblData411[[#This Row],[Status]],0))</f>
        <v>ABATED</v>
      </c>
    </row>
    <row r="109" spans="1:13" ht="15.75" x14ac:dyDescent="0.25">
      <c r="A109" s="42"/>
      <c r="B109" s="43"/>
      <c r="C109" s="42"/>
      <c r="D109" s="89"/>
      <c r="E109" s="42"/>
      <c r="F109" s="112"/>
      <c r="G109" s="112"/>
      <c r="H109" s="46"/>
      <c r="I109" s="45"/>
      <c r="J109" s="42"/>
      <c r="K109" s="42">
        <f ca="1">IF(tblData411[[#This Row],[Date]]&gt;TODAY(),0,IF(AND(tblData411[[#This Row],[Days Outstanding]]&lt;=60,tblData411[[#This Row],[Days Outstanding]]&gt;30),tblData411[[#This Row],[Status]],0))</f>
        <v>0</v>
      </c>
      <c r="L109" s="42">
        <f ca="1">IF(tblData411[[#This Row],[Date]]&gt;TODAY(),0,IF(AND(tblData411[[#This Row],[Days Outstanding]]&lt;=90,tblData411[[#This Row],[Days Outstanding]]&gt;60),tblData411[[#This Row],[Status]],0))</f>
        <v>0</v>
      </c>
      <c r="M109" s="42" t="str">
        <f ca="1">IF(tblData411[[#This Row],[Date]]&gt;TODAY(),0,IF(tblData411[[#This Row],[Days Outstanding]]&gt;=90,tblData411[[#This Row],[Status]],0))</f>
        <v>ABATED</v>
      </c>
    </row>
    <row r="110" spans="1:13" ht="15.75" x14ac:dyDescent="0.25">
      <c r="A110" s="42"/>
      <c r="B110" s="43"/>
      <c r="C110" s="42"/>
      <c r="D110" s="89"/>
      <c r="E110" s="42"/>
      <c r="F110" s="112"/>
      <c r="G110" s="112"/>
      <c r="H110" s="46"/>
      <c r="I110" s="45"/>
      <c r="J110" s="42"/>
      <c r="K110" s="42">
        <f ca="1">IF(tblData411[[#This Row],[Date]]&gt;TODAY(),0,IF(AND(tblData411[[#This Row],[Days Outstanding]]&lt;=60,tblData411[[#This Row],[Days Outstanding]]&gt;30),tblData411[[#This Row],[Status]],0))</f>
        <v>0</v>
      </c>
      <c r="L110" s="42">
        <f ca="1">IF(tblData411[[#This Row],[Date]]&gt;TODAY(),0,IF(AND(tblData411[[#This Row],[Days Outstanding]]&lt;=90,tblData411[[#This Row],[Days Outstanding]]&gt;60),tblData411[[#This Row],[Status]],0))</f>
        <v>0</v>
      </c>
      <c r="M110" s="42">
        <f ca="1">IF(tblData411[[#This Row],[Date]]&gt;TODAY(),0,IF(tblData411[[#This Row],[Days Outstanding]]&gt;=90,tblData411[[#This Row],[Status]],0))</f>
        <v>0</v>
      </c>
    </row>
    <row r="111" spans="1:13" ht="15.75" x14ac:dyDescent="0.25">
      <c r="A111" s="42"/>
      <c r="B111" s="43"/>
      <c r="C111" s="42"/>
      <c r="D111" s="89"/>
      <c r="E111" s="42"/>
      <c r="F111" s="112"/>
      <c r="G111" s="112"/>
      <c r="H111" s="46"/>
      <c r="I111" s="45"/>
      <c r="J111" s="42"/>
      <c r="K111" s="42">
        <f ca="1">IF(tblData411[[#This Row],[Date]]&gt;TODAY(),0,IF(AND(tblData411[[#This Row],[Days Outstanding]]&lt;=60,tblData411[[#This Row],[Days Outstanding]]&gt;30),tblData411[[#This Row],[Status]],0))</f>
        <v>0</v>
      </c>
      <c r="L111" s="42">
        <f ca="1">IF(tblData411[[#This Row],[Date]]&gt;TODAY(),0,IF(AND(tblData411[[#This Row],[Days Outstanding]]&lt;=90,tblData411[[#This Row],[Days Outstanding]]&gt;60),tblData411[[#This Row],[Status]],0))</f>
        <v>0</v>
      </c>
      <c r="M111" s="42">
        <f ca="1">IF(tblData411[[#This Row],[Date]]&gt;TODAY(),0,IF(tblData411[[#This Row],[Days Outstanding]]&gt;=90,tblData411[[#This Row],[Status]],0))</f>
        <v>0</v>
      </c>
    </row>
    <row r="112" spans="1:13" ht="15.75" x14ac:dyDescent="0.25">
      <c r="A112" s="42"/>
      <c r="B112" s="43"/>
      <c r="C112" s="42"/>
      <c r="D112" s="89"/>
      <c r="E112" s="42"/>
      <c r="F112" s="112"/>
      <c r="G112" s="112"/>
      <c r="H112" s="46"/>
      <c r="I112" s="45"/>
      <c r="J112" s="42"/>
      <c r="K112" s="42">
        <f ca="1">IF(tblData411[[#This Row],[Date]]&gt;TODAY(),0,IF(AND(tblData411[[#This Row],[Days Outstanding]]&lt;=60,tblData411[[#This Row],[Days Outstanding]]&gt;30),tblData411[[#This Row],[Status]],0))</f>
        <v>0</v>
      </c>
      <c r="L112" s="42">
        <f ca="1">IF(tblData411[[#This Row],[Date]]&gt;TODAY(),0,IF(AND(tblData411[[#This Row],[Days Outstanding]]&lt;=90,tblData411[[#This Row],[Days Outstanding]]&gt;60),tblData411[[#This Row],[Status]],0))</f>
        <v>0</v>
      </c>
      <c r="M112" s="42">
        <f ca="1">IF(tblData411[[#This Row],[Date]]&gt;TODAY(),0,IF(tblData411[[#This Row],[Days Outstanding]]&gt;=90,tblData411[[#This Row],[Status]],0))</f>
        <v>0</v>
      </c>
    </row>
    <row r="113" spans="1:13" ht="15.75" x14ac:dyDescent="0.25">
      <c r="A113" s="42"/>
      <c r="B113" s="43"/>
      <c r="C113" s="42"/>
      <c r="D113" s="89"/>
      <c r="E113" s="42"/>
      <c r="F113" s="112"/>
      <c r="G113" s="112"/>
      <c r="H113" s="46"/>
      <c r="I113" s="45"/>
      <c r="J113" s="42"/>
      <c r="K113" s="42">
        <f ca="1">IF(tblData411[[#This Row],[Date]]&gt;TODAY(),0,IF(AND(tblData411[[#This Row],[Days Outstanding]]&lt;=60,tblData411[[#This Row],[Days Outstanding]]&gt;30),tblData411[[#This Row],[Status]],0))</f>
        <v>0</v>
      </c>
      <c r="L113" s="42">
        <f ca="1">IF(tblData411[[#This Row],[Date]]&gt;TODAY(),0,IF(AND(tblData411[[#This Row],[Days Outstanding]]&lt;=90,tblData411[[#This Row],[Days Outstanding]]&gt;60),tblData411[[#This Row],[Status]],0))</f>
        <v>0</v>
      </c>
      <c r="M113" s="42">
        <f ca="1">IF(tblData411[[#This Row],[Date]]&gt;TODAY(),0,IF(tblData411[[#This Row],[Days Outstanding]]&gt;=90,tblData411[[#This Row],[Status]],0))</f>
        <v>0</v>
      </c>
    </row>
    <row r="114" spans="1:13" x14ac:dyDescent="0.25">
      <c r="A114" s="42"/>
      <c r="B114" s="43"/>
      <c r="C114" s="42"/>
      <c r="D114" s="42"/>
      <c r="E114" s="42"/>
      <c r="F114" s="112"/>
      <c r="G114" s="112"/>
      <c r="H114" s="46"/>
      <c r="I114" s="45"/>
      <c r="J114" s="52"/>
      <c r="K114" s="52">
        <f ca="1">IF(tblData411[[#This Row],[Date]]&gt;TODAY(),0,IF(AND(tblData411[[#This Row],[Days Outstanding]]&lt;=60,tblData411[[#This Row],[Days Outstanding]]&gt;30),tblData411[[#This Row],[Status]],0))</f>
        <v>0</v>
      </c>
      <c r="L114" s="52">
        <f ca="1">IF(tblData411[[#This Row],[Date]]&gt;TODAY(),0,IF(AND(tblData411[[#This Row],[Days Outstanding]]&lt;=90,tblData411[[#This Row],[Days Outstanding]]&gt;60),tblData411[[#This Row],[Status]],0))</f>
        <v>0</v>
      </c>
      <c r="M114" s="52">
        <f ca="1">IF(tblData411[[#This Row],[Date]]&gt;TODAY(),0,IF(tblData411[[#This Row],[Days Outstanding]]&gt;=90,tblData411[[#This Row],[Status]],0))</f>
        <v>0</v>
      </c>
    </row>
    <row r="115" spans="1:13" x14ac:dyDescent="0.25">
      <c r="A115" s="45"/>
      <c r="B115" s="43"/>
      <c r="C115" s="42"/>
      <c r="D115" s="42"/>
      <c r="E115" s="42"/>
      <c r="F115" s="112"/>
      <c r="G115" s="112"/>
      <c r="H115" s="46"/>
      <c r="I115" s="45"/>
      <c r="J115" s="52"/>
      <c r="K115" s="52">
        <f ca="1">IF(tblData411[[#This Row],[Date]]&gt;TODAY(),0,IF(AND(tblData411[[#This Row],[Days Outstanding]]&lt;=60,tblData411[[#This Row],[Days Outstanding]]&gt;30),tblData411[[#This Row],[Status]],0))</f>
        <v>0</v>
      </c>
      <c r="L115" s="52">
        <f ca="1">IF(tblData411[[#This Row],[Date]]&gt;TODAY(),0,IF(AND(tblData411[[#This Row],[Days Outstanding]]&lt;=90,tblData411[[#This Row],[Days Outstanding]]&gt;60),tblData411[[#This Row],[Status]],0))</f>
        <v>0</v>
      </c>
      <c r="M115" s="52">
        <f ca="1">IF(tblData411[[#This Row],[Date]]&gt;TODAY(),0,IF(tblData411[[#This Row],[Days Outstanding]]&gt;=90,tblData411[[#This Row],[Status]],0))</f>
        <v>0</v>
      </c>
    </row>
    <row r="116" spans="1:13" x14ac:dyDescent="0.25">
      <c r="A116" s="48"/>
      <c r="B116" s="79"/>
      <c r="C116" s="43"/>
      <c r="D116" s="49"/>
      <c r="E116" s="53"/>
      <c r="F116" s="117"/>
      <c r="G116" s="117"/>
      <c r="H116" s="54"/>
      <c r="I116" s="45"/>
      <c r="J116" s="52"/>
      <c r="K116" s="52">
        <f ca="1">IF(tblData411[[#This Row],[Date]]&gt;TODAY(),0,IF(AND(tblData411[[#This Row],[Days Outstanding]]&lt;=60,tblData411[[#This Row],[Days Outstanding]]&gt;30),tblData411[[#This Row],[Status]],0))</f>
        <v>0</v>
      </c>
      <c r="L116" s="52">
        <f ca="1">IF(tblData411[[#This Row],[Date]]&gt;TODAY(),0,IF(AND(tblData411[[#This Row],[Days Outstanding]]&lt;=90,tblData411[[#This Row],[Days Outstanding]]&gt;60),tblData411[[#This Row],[Status]],0))</f>
        <v>0</v>
      </c>
      <c r="M116" s="52">
        <f ca="1">IF(tblData411[[#This Row],[Date]]&gt;TODAY(),0,IF(tblData411[[#This Row],[Days Outstanding]]&gt;=90,tblData411[[#This Row],[Status]],0))</f>
        <v>0</v>
      </c>
    </row>
    <row r="117" spans="1:13" x14ac:dyDescent="0.25">
      <c r="A117" s="48"/>
      <c r="B117" s="79"/>
      <c r="C117" s="43"/>
      <c r="D117" s="49"/>
      <c r="E117" s="53"/>
      <c r="F117" s="117"/>
      <c r="G117" s="117"/>
      <c r="H117" s="54"/>
      <c r="I117" s="51"/>
      <c r="J117" s="52"/>
      <c r="K117" s="52">
        <f ca="1">IF(tblData411[[#This Row],[Date]]&gt;TODAY(),0,IF(AND(tblData411[[#This Row],[Days Outstanding]]&lt;=60,tblData411[[#This Row],[Days Outstanding]]&gt;30),tblData411[[#This Row],[Status]],0))</f>
        <v>0</v>
      </c>
      <c r="L117" s="52">
        <f ca="1">IF(tblData411[[#This Row],[Date]]&gt;TODAY(),0,IF(AND(tblData411[[#This Row],[Days Outstanding]]&lt;=90,tblData411[[#This Row],[Days Outstanding]]&gt;60),tblData411[[#This Row],[Status]],0))</f>
        <v>0</v>
      </c>
      <c r="M117" s="52">
        <f ca="1">IF(tblData411[[#This Row],[Date]]&gt;TODAY(),0,IF(tblData411[[#This Row],[Days Outstanding]]&gt;=90,tblData411[[#This Row],[Status]],0))</f>
        <v>0</v>
      </c>
    </row>
    <row r="118" spans="1:13" x14ac:dyDescent="0.25">
      <c r="A118" s="48"/>
      <c r="B118" s="79"/>
      <c r="C118" s="43"/>
      <c r="D118" s="49"/>
      <c r="E118" s="53"/>
      <c r="F118" s="117"/>
      <c r="G118" s="117"/>
      <c r="H118" s="54"/>
      <c r="I118" s="51"/>
      <c r="J118" s="52"/>
      <c r="K118" s="52">
        <f ca="1">IF(tblData411[[#This Row],[Date]]&gt;TODAY(),0,IF(AND(tblData411[[#This Row],[Days Outstanding]]&lt;=60,tblData411[[#This Row],[Days Outstanding]]&gt;30),tblData411[[#This Row],[Status]],0))</f>
        <v>0</v>
      </c>
      <c r="L118" s="52">
        <f ca="1">IF(tblData411[[#This Row],[Date]]&gt;TODAY(),0,IF(AND(tblData411[[#This Row],[Days Outstanding]]&lt;=90,tblData411[[#This Row],[Days Outstanding]]&gt;60),tblData411[[#This Row],[Status]],0))</f>
        <v>0</v>
      </c>
      <c r="M118" s="52">
        <f ca="1">IF(tblData411[[#This Row],[Date]]&gt;TODAY(),0,IF(tblData411[[#This Row],[Days Outstanding]]&gt;=90,tblData411[[#This Row],[Status]],0))</f>
        <v>0</v>
      </c>
    </row>
    <row r="119" spans="1:13" x14ac:dyDescent="0.25">
      <c r="A119" s="48"/>
      <c r="B119" s="79"/>
      <c r="C119" s="43"/>
      <c r="D119" s="49"/>
      <c r="E119" s="53"/>
      <c r="F119" s="117"/>
      <c r="G119" s="117"/>
      <c r="H119" s="54"/>
      <c r="I119" s="51"/>
      <c r="J119" s="52"/>
      <c r="K119" s="52">
        <f ca="1">IF(tblData411[[#This Row],[Date]]&gt;TODAY(),0,IF(AND(tblData411[[#This Row],[Days Outstanding]]&lt;=60,tblData411[[#This Row],[Days Outstanding]]&gt;30),tblData411[[#This Row],[Status]],0))</f>
        <v>0</v>
      </c>
      <c r="L119" s="52">
        <f ca="1">IF(tblData411[[#This Row],[Date]]&gt;TODAY(),0,IF(AND(tblData411[[#This Row],[Days Outstanding]]&lt;=90,tblData411[[#This Row],[Days Outstanding]]&gt;60),tblData411[[#This Row],[Status]],0))</f>
        <v>0</v>
      </c>
      <c r="M119" s="52" t="str">
        <f ca="1">IF(tblData411[[#This Row],[Date]]&gt;TODAY(),0,IF(tblData411[[#This Row],[Days Outstanding]]&gt;=90,tblData411[[#This Row],[Status]],0))</f>
        <v>ABATED</v>
      </c>
    </row>
    <row r="120" spans="1:13" x14ac:dyDescent="0.25">
      <c r="A120" s="48"/>
      <c r="B120" s="79"/>
      <c r="C120" s="43"/>
      <c r="D120" s="49"/>
      <c r="E120" s="53"/>
      <c r="F120" s="117"/>
      <c r="G120" s="117"/>
      <c r="H120" s="54"/>
      <c r="I120" s="51"/>
      <c r="J120" s="52"/>
      <c r="K120" s="52">
        <f ca="1">IF(tblData411[[#This Row],[Date]]&gt;TODAY(),0,IF(AND(tblData411[[#This Row],[Days Outstanding]]&lt;=60,tblData411[[#This Row],[Days Outstanding]]&gt;30),tblData411[[#This Row],[Status]],0))</f>
        <v>0</v>
      </c>
      <c r="L120" s="52">
        <f ca="1">IF(tblData411[[#This Row],[Date]]&gt;TODAY(),0,IF(AND(tblData411[[#This Row],[Days Outstanding]]&lt;=90,tblData411[[#This Row],[Days Outstanding]]&gt;60),tblData411[[#This Row],[Status]],0))</f>
        <v>0</v>
      </c>
      <c r="M120" s="52" t="str">
        <f ca="1">IF(tblData411[[#This Row],[Date]]&gt;TODAY(),0,IF(tblData411[[#This Row],[Days Outstanding]]&gt;=90,tblData411[[#This Row],[Status]],0))</f>
        <v>ABATED</v>
      </c>
    </row>
    <row r="121" spans="1:13" x14ac:dyDescent="0.25">
      <c r="A121" s="48"/>
      <c r="B121" s="79"/>
      <c r="C121" s="43"/>
      <c r="D121" s="49"/>
      <c r="E121" s="53"/>
      <c r="F121" s="117"/>
      <c r="G121" s="117"/>
      <c r="H121" s="54"/>
      <c r="I121" s="51"/>
      <c r="J121" s="52"/>
      <c r="K121" s="52">
        <f ca="1">IF(tblData411[[#This Row],[Date]]&gt;TODAY(),0,IF(AND(tblData411[[#This Row],[Days Outstanding]]&lt;=60,tblData411[[#This Row],[Days Outstanding]]&gt;30),tblData411[[#This Row],[Status]],0))</f>
        <v>0</v>
      </c>
      <c r="L121" s="52">
        <f ca="1">IF(tblData411[[#This Row],[Date]]&gt;TODAY(),0,IF(AND(tblData411[[#This Row],[Days Outstanding]]&lt;=90,tblData411[[#This Row],[Days Outstanding]]&gt;60),tblData411[[#This Row],[Status]],0))</f>
        <v>0</v>
      </c>
      <c r="M121" s="52" t="str">
        <f ca="1">IF(tblData411[[#This Row],[Date]]&gt;TODAY(),0,IF(tblData411[[#This Row],[Days Outstanding]]&gt;=90,tblData411[[#This Row],[Status]],0))</f>
        <v>ABATED</v>
      </c>
    </row>
    <row r="122" spans="1:13" x14ac:dyDescent="0.25">
      <c r="A122" s="48"/>
      <c r="B122" s="79"/>
      <c r="C122" s="43"/>
      <c r="D122" s="49"/>
      <c r="E122" s="53"/>
      <c r="F122" s="117"/>
      <c r="G122" s="117"/>
      <c r="H122" s="54"/>
      <c r="I122" s="51"/>
      <c r="J122" s="52"/>
      <c r="K122" s="52">
        <f ca="1">IF(tblData411[[#This Row],[Date]]&gt;TODAY(),0,IF(AND(tblData411[[#This Row],[Days Outstanding]]&lt;=60,tblData411[[#This Row],[Days Outstanding]]&gt;30),tblData411[[#This Row],[Status]],0))</f>
        <v>0</v>
      </c>
      <c r="L122" s="52">
        <f ca="1">IF(tblData411[[#This Row],[Date]]&gt;TODAY(),0,IF(AND(tblData411[[#This Row],[Days Outstanding]]&lt;=90,tblData411[[#This Row],[Days Outstanding]]&gt;60),tblData411[[#This Row],[Status]],0))</f>
        <v>0</v>
      </c>
      <c r="M122" s="52">
        <f ca="1">IF(tblData411[[#This Row],[Date]]&gt;TODAY(),0,IF(tblData411[[#This Row],[Days Outstanding]]&gt;=90,tblData411[[#This Row],[Status]],0))</f>
        <v>0</v>
      </c>
    </row>
    <row r="123" spans="1:13" x14ac:dyDescent="0.25">
      <c r="A123" s="48"/>
      <c r="B123" s="79"/>
      <c r="C123" s="43"/>
      <c r="D123" s="49"/>
      <c r="E123" s="53"/>
      <c r="F123" s="117"/>
      <c r="G123" s="117"/>
      <c r="H123" s="54"/>
      <c r="I123" s="51"/>
      <c r="J123" s="52"/>
      <c r="K123" s="52">
        <f ca="1">IF(tblData411[[#This Row],[Date]]&gt;TODAY(),0,IF(AND(tblData411[[#This Row],[Days Outstanding]]&lt;=60,tblData411[[#This Row],[Days Outstanding]]&gt;30),tblData411[[#This Row],[Status]],0))</f>
        <v>0</v>
      </c>
      <c r="L123" s="52">
        <f ca="1">IF(tblData411[[#This Row],[Date]]&gt;TODAY(),0,IF(AND(tblData411[[#This Row],[Days Outstanding]]&lt;=90,tblData411[[#This Row],[Days Outstanding]]&gt;60),tblData411[[#This Row],[Status]],0))</f>
        <v>0</v>
      </c>
      <c r="M123" s="52">
        <f ca="1">IF(tblData411[[#This Row],[Date]]&gt;TODAY(),0,IF(tblData411[[#This Row],[Days Outstanding]]&gt;=90,tblData411[[#This Row],[Status]],0))</f>
        <v>0</v>
      </c>
    </row>
    <row r="124" spans="1:13" x14ac:dyDescent="0.25">
      <c r="A124" s="48"/>
      <c r="B124" s="79"/>
      <c r="C124" s="43"/>
      <c r="D124" s="49"/>
      <c r="E124" s="53"/>
      <c r="F124" s="117"/>
      <c r="G124" s="117"/>
      <c r="H124" s="54"/>
      <c r="I124" s="51"/>
      <c r="J124" s="52"/>
      <c r="K124" s="52">
        <f ca="1">IF(tblData411[[#This Row],[Date]]&gt;TODAY(),0,IF(AND(tblData411[[#This Row],[Days Outstanding]]&lt;=60,tblData411[[#This Row],[Days Outstanding]]&gt;30),tblData411[[#This Row],[Status]],0))</f>
        <v>0</v>
      </c>
      <c r="L124" s="52">
        <f ca="1">IF(tblData411[[#This Row],[Date]]&gt;TODAY(),0,IF(AND(tblData411[[#This Row],[Days Outstanding]]&lt;=90,tblData411[[#This Row],[Days Outstanding]]&gt;60),tblData411[[#This Row],[Status]],0))</f>
        <v>0</v>
      </c>
      <c r="M124" s="52" t="str">
        <f ca="1">IF(tblData411[[#This Row],[Date]]&gt;TODAY(),0,IF(tblData411[[#This Row],[Days Outstanding]]&gt;=90,tblData411[[#This Row],[Status]],0))</f>
        <v>ABATED</v>
      </c>
    </row>
    <row r="125" spans="1:13" x14ac:dyDescent="0.25">
      <c r="A125" s="48"/>
      <c r="B125" s="79"/>
      <c r="C125" s="43"/>
      <c r="D125" s="49"/>
      <c r="E125" s="53"/>
      <c r="F125" s="117"/>
      <c r="G125" s="117"/>
      <c r="H125" s="54"/>
      <c r="I125" s="51"/>
      <c r="J125" s="52"/>
      <c r="K125" s="52">
        <f ca="1">IF(tblData411[[#This Row],[Date]]&gt;TODAY(),0,IF(AND(tblData411[[#This Row],[Days Outstanding]]&lt;=60,tblData411[[#This Row],[Days Outstanding]]&gt;30),tblData411[[#This Row],[Status]],0))</f>
        <v>0</v>
      </c>
      <c r="L125" s="52">
        <f ca="1">IF(tblData411[[#This Row],[Date]]&gt;TODAY(),0,IF(AND(tblData411[[#This Row],[Days Outstanding]]&lt;=90,tblData411[[#This Row],[Days Outstanding]]&gt;60),tblData411[[#This Row],[Status]],0))</f>
        <v>0</v>
      </c>
      <c r="M125" s="52" t="str">
        <f ca="1">IF(tblData411[[#This Row],[Date]]&gt;TODAY(),0,IF(tblData411[[#This Row],[Days Outstanding]]&gt;=90,tblData411[[#This Row],[Status]],0))</f>
        <v>ABATED</v>
      </c>
    </row>
    <row r="126" spans="1:13" x14ac:dyDescent="0.25">
      <c r="A126" s="48"/>
      <c r="B126" s="79"/>
      <c r="C126" s="43"/>
      <c r="D126" s="49"/>
      <c r="E126" s="53"/>
      <c r="F126" s="117"/>
      <c r="G126" s="117"/>
      <c r="H126" s="54"/>
      <c r="I126" s="51"/>
      <c r="J126" s="52"/>
      <c r="K126" s="52">
        <f ca="1">IF(tblData411[[#This Row],[Date]]&gt;TODAY(),0,IF(AND(tblData411[[#This Row],[Days Outstanding]]&lt;=60,tblData411[[#This Row],[Days Outstanding]]&gt;30),tblData411[[#This Row],[Status]],0))</f>
        <v>0</v>
      </c>
      <c r="L126" s="52">
        <f ca="1">IF(tblData411[[#This Row],[Date]]&gt;TODAY(),0,IF(AND(tblData411[[#This Row],[Days Outstanding]]&lt;=90,tblData411[[#This Row],[Days Outstanding]]&gt;60),tblData411[[#This Row],[Status]],0))</f>
        <v>0</v>
      </c>
      <c r="M126" s="52">
        <f ca="1">IF(tblData411[[#This Row],[Date]]&gt;TODAY(),0,IF(tblData411[[#This Row],[Days Outstanding]]&gt;=90,tblData411[[#This Row],[Status]],0))</f>
        <v>0</v>
      </c>
    </row>
    <row r="127" spans="1:13" x14ac:dyDescent="0.25">
      <c r="A127" s="48"/>
      <c r="B127" s="79"/>
      <c r="C127" s="43"/>
      <c r="D127" s="49"/>
      <c r="E127" s="53"/>
      <c r="F127" s="117"/>
      <c r="G127" s="117"/>
      <c r="H127" s="54"/>
      <c r="I127" s="51"/>
      <c r="J127" s="52"/>
      <c r="K127" s="52">
        <f ca="1">IF(tblData411[[#This Row],[Date]]&gt;TODAY(),0,IF(AND(tblData411[[#This Row],[Days Outstanding]]&lt;=60,tblData411[[#This Row],[Days Outstanding]]&gt;30),tblData411[[#This Row],[Status]],0))</f>
        <v>0</v>
      </c>
      <c r="L127" s="52">
        <f ca="1">IF(tblData411[[#This Row],[Date]]&gt;TODAY(),0,IF(AND(tblData411[[#This Row],[Days Outstanding]]&lt;=90,tblData411[[#This Row],[Days Outstanding]]&gt;60),tblData411[[#This Row],[Status]],0))</f>
        <v>0</v>
      </c>
      <c r="M127" s="52">
        <f ca="1">IF(tblData411[[#This Row],[Date]]&gt;TODAY(),0,IF(tblData411[[#This Row],[Days Outstanding]]&gt;=90,tblData411[[#This Row],[Status]],0))</f>
        <v>0</v>
      </c>
    </row>
    <row r="128" spans="1:13" x14ac:dyDescent="0.25">
      <c r="A128" s="48"/>
      <c r="B128" s="79"/>
      <c r="C128" s="43"/>
      <c r="D128" s="49"/>
      <c r="E128" s="53"/>
      <c r="F128" s="117"/>
      <c r="G128" s="117"/>
      <c r="H128" s="54"/>
      <c r="I128" s="51"/>
      <c r="J128" s="52"/>
      <c r="K128" s="52">
        <f ca="1">IF(tblData411[[#This Row],[Date]]&gt;TODAY(),0,IF(AND(tblData411[[#This Row],[Days Outstanding]]&lt;=60,tblData411[[#This Row],[Days Outstanding]]&gt;30),tblData411[[#This Row],[Status]],0))</f>
        <v>0</v>
      </c>
      <c r="L128" s="52">
        <f ca="1">IF(tblData411[[#This Row],[Date]]&gt;TODAY(),0,IF(AND(tblData411[[#This Row],[Days Outstanding]]&lt;=90,tblData411[[#This Row],[Days Outstanding]]&gt;60),tblData411[[#This Row],[Status]],0))</f>
        <v>0</v>
      </c>
      <c r="M128" s="52">
        <f ca="1">IF(tblData411[[#This Row],[Date]]&gt;TODAY(),0,IF(tblData411[[#This Row],[Days Outstanding]]&gt;=90,tblData411[[#This Row],[Status]],0))</f>
        <v>0</v>
      </c>
    </row>
    <row r="129" spans="1:13" x14ac:dyDescent="0.25">
      <c r="A129" s="48"/>
      <c r="B129" s="43"/>
      <c r="C129" s="43"/>
      <c r="D129" s="49"/>
      <c r="E129" s="53"/>
      <c r="F129" s="117"/>
      <c r="G129" s="117"/>
      <c r="H129" s="54"/>
      <c r="I129" s="51"/>
      <c r="J129" s="52"/>
      <c r="K129" s="52">
        <f ca="1">IF(tblData411[[#This Row],[Date]]&gt;TODAY(),0,IF(AND(tblData411[[#This Row],[Days Outstanding]]&lt;=60,tblData411[[#This Row],[Days Outstanding]]&gt;30),tblData411[[#This Row],[Status]],0))</f>
        <v>0</v>
      </c>
      <c r="L129" s="52">
        <f ca="1">IF(tblData411[[#This Row],[Date]]&gt;TODAY(),0,IF(AND(tblData411[[#This Row],[Days Outstanding]]&lt;=90,tblData411[[#This Row],[Days Outstanding]]&gt;60),tblData411[[#This Row],[Status]],0))</f>
        <v>0</v>
      </c>
      <c r="M129" s="52" t="str">
        <f ca="1">IF(tblData411[[#This Row],[Date]]&gt;TODAY(),0,IF(tblData411[[#This Row],[Days Outstanding]]&gt;=90,tblData411[[#This Row],[Status]],0))</f>
        <v>ABATED</v>
      </c>
    </row>
    <row r="130" spans="1:13" x14ac:dyDescent="0.25">
      <c r="A130" s="56"/>
      <c r="B130" s="57"/>
      <c r="C130" s="57"/>
      <c r="D130" s="58"/>
      <c r="E130" s="62"/>
      <c r="F130" s="128"/>
      <c r="G130" s="128"/>
      <c r="H130" s="63"/>
      <c r="I130" s="51"/>
      <c r="J130" s="61"/>
      <c r="K130" s="61">
        <f ca="1">IF(tblData411[[#This Row],[Date]]&gt;TODAY(),0,IF(AND(tblData411[[#This Row],[Days Outstanding]]&lt;=60,tblData411[[#This Row],[Days Outstanding]]&gt;30),tblData411[[#This Row],[Status]],0))</f>
        <v>0</v>
      </c>
      <c r="L130" s="61">
        <f ca="1">IF(tblData411[[#This Row],[Date]]&gt;TODAY(),0,IF(AND(tblData411[[#This Row],[Days Outstanding]]&lt;=90,tblData411[[#This Row],[Days Outstanding]]&gt;60),tblData411[[#This Row],[Status]],0))</f>
        <v>0</v>
      </c>
      <c r="M130" s="61">
        <f ca="1">IF(tblData411[[#This Row],[Date]]&gt;TODAY(),0,IF(tblData411[[#This Row],[Days Outstanding]]&gt;=90,tblData411[[#This Row],[Status]],0))</f>
        <v>0</v>
      </c>
    </row>
    <row r="131" spans="1:13" s="64" customFormat="1" x14ac:dyDescent="0.25">
      <c r="A131" s="48"/>
      <c r="B131" s="43"/>
      <c r="C131" s="43"/>
      <c r="D131" s="49"/>
      <c r="E131" s="53"/>
      <c r="F131" s="117"/>
      <c r="G131" s="117"/>
      <c r="H131" s="54"/>
      <c r="I131" s="51"/>
      <c r="J131" s="52"/>
      <c r="K131" s="52">
        <f ca="1">IF(tblData411[[#This Row],[Date]]&gt;TODAY(),0,IF(AND(tblData411[[#This Row],[Days Outstanding]]&lt;=60,tblData411[[#This Row],[Days Outstanding]]&gt;30),tblData411[[#This Row],[Status]],0))</f>
        <v>0</v>
      </c>
      <c r="L131" s="52">
        <f ca="1">IF(tblData411[[#This Row],[Date]]&gt;TODAY(),0,IF(AND(tblData411[[#This Row],[Days Outstanding]]&lt;=90,tblData411[[#This Row],[Days Outstanding]]&gt;60),tblData411[[#This Row],[Status]],0))</f>
        <v>0</v>
      </c>
      <c r="M131" s="52">
        <f ca="1">IF(tblData411[[#This Row],[Date]]&gt;TODAY(),0,IF(tblData411[[#This Row],[Days Outstanding]]&gt;=90,tblData411[[#This Row],[Status]],0))</f>
        <v>0</v>
      </c>
    </row>
    <row r="132" spans="1:13" s="64" customFormat="1" x14ac:dyDescent="0.25">
      <c r="A132" s="48"/>
      <c r="B132" s="43"/>
      <c r="C132" s="43"/>
      <c r="D132" s="49"/>
      <c r="E132" s="53"/>
      <c r="F132" s="117"/>
      <c r="G132" s="117"/>
      <c r="H132" s="54"/>
      <c r="I132" s="51"/>
      <c r="J132" s="52"/>
      <c r="K132" s="52">
        <f ca="1">IF(tblData411[[#This Row],[Date]]&gt;TODAY(),0,IF(AND(tblData411[[#This Row],[Days Outstanding]]&lt;=60,tblData411[[#This Row],[Days Outstanding]]&gt;30),tblData411[[#This Row],[Status]],0))</f>
        <v>0</v>
      </c>
      <c r="L132" s="52">
        <f ca="1">IF(tblData411[[#This Row],[Date]]&gt;TODAY(),0,IF(AND(tblData411[[#This Row],[Days Outstanding]]&lt;=90,tblData411[[#This Row],[Days Outstanding]]&gt;60),tblData411[[#This Row],[Status]],0))</f>
        <v>0</v>
      </c>
      <c r="M132" s="52">
        <f ca="1">IF(tblData411[[#This Row],[Date]]&gt;TODAY(),0,IF(tblData411[[#This Row],[Days Outstanding]]&gt;=90,tblData411[[#This Row],[Status]],0))</f>
        <v>0</v>
      </c>
    </row>
    <row r="133" spans="1:13" s="64" customFormat="1" x14ac:dyDescent="0.25">
      <c r="A133" s="48"/>
      <c r="B133" s="43"/>
      <c r="C133" s="43"/>
      <c r="D133" s="49"/>
      <c r="E133" s="53"/>
      <c r="F133" s="117"/>
      <c r="G133" s="117"/>
      <c r="H133" s="54"/>
      <c r="I133" s="51"/>
      <c r="J133" s="52"/>
      <c r="K133" s="52">
        <f ca="1">IF(tblData411[[#This Row],[Date]]&gt;TODAY(),0,IF(AND(tblData411[[#This Row],[Days Outstanding]]&lt;=60,tblData411[[#This Row],[Days Outstanding]]&gt;30),tblData411[[#This Row],[Status]],0))</f>
        <v>0</v>
      </c>
      <c r="L133" s="52">
        <f ca="1">IF(tblData411[[#This Row],[Date]]&gt;TODAY(),0,IF(AND(tblData411[[#This Row],[Days Outstanding]]&lt;=90,tblData411[[#This Row],[Days Outstanding]]&gt;60),tblData411[[#This Row],[Status]],0))</f>
        <v>0</v>
      </c>
      <c r="M133" s="52">
        <f ca="1">IF(tblData411[[#This Row],[Date]]&gt;TODAY(),0,IF(tblData411[[#This Row],[Days Outstanding]]&gt;=90,tblData411[[#This Row],[Status]],0))</f>
        <v>0</v>
      </c>
    </row>
    <row r="134" spans="1:13" s="64" customFormat="1" x14ac:dyDescent="0.25">
      <c r="A134" s="48"/>
      <c r="B134" s="43"/>
      <c r="C134" s="43"/>
      <c r="D134" s="49"/>
      <c r="E134" s="53"/>
      <c r="F134" s="117"/>
      <c r="G134" s="117"/>
      <c r="H134" s="54"/>
      <c r="I134" s="51"/>
      <c r="J134" s="52"/>
      <c r="K134" s="52">
        <f ca="1">IF(tblData411[[#This Row],[Date]]&gt;TODAY(),0,IF(AND(tblData411[[#This Row],[Days Outstanding]]&lt;=60,tblData411[[#This Row],[Days Outstanding]]&gt;30),tblData411[[#This Row],[Status]],0))</f>
        <v>0</v>
      </c>
      <c r="L134" s="52">
        <f ca="1">IF(tblData411[[#This Row],[Date]]&gt;TODAY(),0,IF(AND(tblData411[[#This Row],[Days Outstanding]]&lt;=90,tblData411[[#This Row],[Days Outstanding]]&gt;60),tblData411[[#This Row],[Status]],0))</f>
        <v>0</v>
      </c>
      <c r="M134" s="52">
        <f ca="1">IF(tblData411[[#This Row],[Date]]&gt;TODAY(),0,IF(tblData411[[#This Row],[Days Outstanding]]&gt;=90,tblData411[[#This Row],[Status]],0))</f>
        <v>0</v>
      </c>
    </row>
    <row r="135" spans="1:13" s="64" customFormat="1" x14ac:dyDescent="0.25">
      <c r="A135" s="48"/>
      <c r="B135" s="43"/>
      <c r="C135" s="43"/>
      <c r="D135" s="49"/>
      <c r="E135" s="53"/>
      <c r="F135" s="117"/>
      <c r="G135" s="117"/>
      <c r="H135" s="54"/>
      <c r="I135" s="51"/>
      <c r="J135" s="52"/>
      <c r="K135" s="52">
        <f ca="1">IF(tblData411[[#This Row],[Date]]&gt;TODAY(),0,IF(AND(tblData411[[#This Row],[Days Outstanding]]&lt;=60,tblData411[[#This Row],[Days Outstanding]]&gt;30),tblData411[[#This Row],[Status]],0))</f>
        <v>0</v>
      </c>
      <c r="L135" s="52">
        <f ca="1">IF(tblData411[[#This Row],[Date]]&gt;TODAY(),0,IF(AND(tblData411[[#This Row],[Days Outstanding]]&lt;=90,tblData411[[#This Row],[Days Outstanding]]&gt;60),tblData411[[#This Row],[Status]],0))</f>
        <v>0</v>
      </c>
      <c r="M135" s="52" t="str">
        <f ca="1">IF(tblData411[[#This Row],[Date]]&gt;TODAY(),0,IF(tblData411[[#This Row],[Days Outstanding]]&gt;=90,tblData411[[#This Row],[Status]],0))</f>
        <v>ABATED</v>
      </c>
    </row>
    <row r="136" spans="1:13" s="64" customFormat="1" x14ac:dyDescent="0.25">
      <c r="A136" s="48"/>
      <c r="B136" s="43"/>
      <c r="C136" s="43"/>
      <c r="D136" s="49"/>
      <c r="E136" s="53"/>
      <c r="F136" s="117"/>
      <c r="G136" s="117"/>
      <c r="H136" s="54"/>
      <c r="I136" s="51"/>
      <c r="J136" s="52"/>
      <c r="K136" s="52">
        <f ca="1">IF(tblData411[[#This Row],[Date]]&gt;TODAY(),0,IF(AND(tblData411[[#This Row],[Days Outstanding]]&lt;=60,tblData411[[#This Row],[Days Outstanding]]&gt;30),tblData411[[#This Row],[Status]],0))</f>
        <v>0</v>
      </c>
      <c r="L136" s="52">
        <f ca="1">IF(tblData411[[#This Row],[Date]]&gt;TODAY(),0,IF(AND(tblData411[[#This Row],[Days Outstanding]]&lt;=90,tblData411[[#This Row],[Days Outstanding]]&gt;60),tblData411[[#This Row],[Status]],0))</f>
        <v>0</v>
      </c>
      <c r="M136" s="52" t="str">
        <f ca="1">IF(tblData411[[#This Row],[Date]]&gt;TODAY(),0,IF(tblData411[[#This Row],[Days Outstanding]]&gt;=90,tblData411[[#This Row],[Status]],0))</f>
        <v>ABATED</v>
      </c>
    </row>
    <row r="137" spans="1:13" s="64" customFormat="1" x14ac:dyDescent="0.25">
      <c r="A137" s="48"/>
      <c r="B137" s="43"/>
      <c r="C137" s="43"/>
      <c r="D137" s="49"/>
      <c r="E137" s="53"/>
      <c r="F137" s="117"/>
      <c r="G137" s="117"/>
      <c r="H137" s="54"/>
      <c r="I137" s="51"/>
      <c r="J137" s="52"/>
      <c r="K137" s="52">
        <f ca="1">IF(tblData411[[#This Row],[Date]]&gt;TODAY(),0,IF(AND(tblData411[[#This Row],[Days Outstanding]]&lt;=60,tblData411[[#This Row],[Days Outstanding]]&gt;30),tblData411[[#This Row],[Status]],0))</f>
        <v>0</v>
      </c>
      <c r="L137" s="52">
        <f ca="1">IF(tblData411[[#This Row],[Date]]&gt;TODAY(),0,IF(AND(tblData411[[#This Row],[Days Outstanding]]&lt;=90,tblData411[[#This Row],[Days Outstanding]]&gt;60),tblData411[[#This Row],[Status]],0))</f>
        <v>0</v>
      </c>
      <c r="M137" s="52" t="str">
        <f ca="1">IF(tblData411[[#This Row],[Date]]&gt;TODAY(),0,IF(tblData411[[#This Row],[Days Outstanding]]&gt;=90,tblData411[[#This Row],[Status]],0))</f>
        <v>ABATED</v>
      </c>
    </row>
    <row r="138" spans="1:13" s="64" customFormat="1" x14ac:dyDescent="0.25">
      <c r="A138" s="48"/>
      <c r="B138" s="43"/>
      <c r="C138" s="43"/>
      <c r="D138" s="49"/>
      <c r="E138" s="53"/>
      <c r="F138" s="117"/>
      <c r="G138" s="117"/>
      <c r="H138" s="54"/>
      <c r="I138" s="51"/>
      <c r="J138" s="52"/>
      <c r="K138" s="52">
        <f ca="1">IF(tblData411[[#This Row],[Date]]&gt;TODAY(),0,IF(AND(tblData411[[#This Row],[Days Outstanding]]&lt;=60,tblData411[[#This Row],[Days Outstanding]]&gt;30),tblData411[[#This Row],[Status]],0))</f>
        <v>0</v>
      </c>
      <c r="L138" s="52">
        <f ca="1">IF(tblData411[[#This Row],[Date]]&gt;TODAY(),0,IF(AND(tblData411[[#This Row],[Days Outstanding]]&lt;=90,tblData411[[#This Row],[Days Outstanding]]&gt;60),tblData411[[#This Row],[Status]],0))</f>
        <v>0</v>
      </c>
      <c r="M138" s="52" t="str">
        <f ca="1">IF(tblData411[[#This Row],[Date]]&gt;TODAY(),0,IF(tblData411[[#This Row],[Days Outstanding]]&gt;=90,tblData411[[#This Row],[Status]],0))</f>
        <v>ABATED</v>
      </c>
    </row>
    <row r="139" spans="1:13" s="64" customFormat="1" x14ac:dyDescent="0.25">
      <c r="A139" s="48"/>
      <c r="B139" s="43"/>
      <c r="C139" s="43"/>
      <c r="D139" s="49"/>
      <c r="E139" s="53"/>
      <c r="F139" s="117"/>
      <c r="G139" s="117"/>
      <c r="H139" s="54"/>
      <c r="I139" s="51"/>
      <c r="J139" s="52"/>
      <c r="K139" s="52">
        <f ca="1">IF(tblData411[[#This Row],[Date]]&gt;TODAY(),0,IF(AND(tblData411[[#This Row],[Days Outstanding]]&lt;=60,tblData411[[#This Row],[Days Outstanding]]&gt;30),tblData411[[#This Row],[Status]],0))</f>
        <v>0</v>
      </c>
      <c r="L139" s="52">
        <f ca="1">IF(tblData411[[#This Row],[Date]]&gt;TODAY(),0,IF(AND(tblData411[[#This Row],[Days Outstanding]]&lt;=90,tblData411[[#This Row],[Days Outstanding]]&gt;60),tblData411[[#This Row],[Status]],0))</f>
        <v>0</v>
      </c>
      <c r="M139" s="52" t="str">
        <f ca="1">IF(tblData411[[#This Row],[Date]]&gt;TODAY(),0,IF(tblData411[[#This Row],[Days Outstanding]]&gt;=90,tblData411[[#This Row],[Status]],0))</f>
        <v>ABATED</v>
      </c>
    </row>
    <row r="140" spans="1:13" s="64" customFormat="1" x14ac:dyDescent="0.25">
      <c r="A140" s="48"/>
      <c r="B140" s="43"/>
      <c r="C140" s="43"/>
      <c r="D140" s="49"/>
      <c r="E140" s="53"/>
      <c r="F140" s="117"/>
      <c r="G140" s="117"/>
      <c r="H140" s="54"/>
      <c r="I140" s="51"/>
      <c r="J140" s="52"/>
      <c r="K140" s="52">
        <f ca="1">IF(tblData411[[#This Row],[Date]]&gt;TODAY(),0,IF(AND(tblData411[[#This Row],[Days Outstanding]]&lt;=60,tblData411[[#This Row],[Days Outstanding]]&gt;30),tblData411[[#This Row],[Status]],0))</f>
        <v>0</v>
      </c>
      <c r="L140" s="52">
        <f ca="1">IF(tblData411[[#This Row],[Date]]&gt;TODAY(),0,IF(AND(tblData411[[#This Row],[Days Outstanding]]&lt;=90,tblData411[[#This Row],[Days Outstanding]]&gt;60),tblData411[[#This Row],[Status]],0))</f>
        <v>0</v>
      </c>
      <c r="M140" s="52" t="str">
        <f ca="1">IF(tblData411[[#This Row],[Date]]&gt;TODAY(),0,IF(tblData411[[#This Row],[Days Outstanding]]&gt;=90,tblData411[[#This Row],[Status]],0))</f>
        <v>ABATED</v>
      </c>
    </row>
    <row r="141" spans="1:13" s="64" customFormat="1" x14ac:dyDescent="0.25">
      <c r="A141" s="48"/>
      <c r="B141" s="43"/>
      <c r="C141" s="43"/>
      <c r="D141" s="49"/>
      <c r="E141" s="53"/>
      <c r="F141" s="117"/>
      <c r="G141" s="117"/>
      <c r="H141" s="54"/>
      <c r="I141" s="51"/>
      <c r="J141" s="52"/>
      <c r="K141" s="52">
        <f ca="1">IF(tblData411[[#This Row],[Date]]&gt;TODAY(),0,IF(AND(tblData411[[#This Row],[Days Outstanding]]&lt;=60,tblData411[[#This Row],[Days Outstanding]]&gt;30),tblData411[[#This Row],[Status]],0))</f>
        <v>0</v>
      </c>
      <c r="L141" s="52">
        <f ca="1">IF(tblData411[[#This Row],[Date]]&gt;TODAY(),0,IF(AND(tblData411[[#This Row],[Days Outstanding]]&lt;=90,tblData411[[#This Row],[Days Outstanding]]&gt;60),tblData411[[#This Row],[Status]],0))</f>
        <v>0</v>
      </c>
      <c r="M141" s="52">
        <f ca="1">IF(tblData411[[#This Row],[Date]]&gt;TODAY(),0,IF(tblData411[[#This Row],[Days Outstanding]]&gt;=90,tblData411[[#This Row],[Status]],0))</f>
        <v>0</v>
      </c>
    </row>
    <row r="142" spans="1:13" s="64" customFormat="1" x14ac:dyDescent="0.25">
      <c r="A142" s="48"/>
      <c r="B142" s="43"/>
      <c r="C142" s="43"/>
      <c r="D142" s="49"/>
      <c r="E142" s="53"/>
      <c r="F142" s="117"/>
      <c r="G142" s="117"/>
      <c r="H142" s="54"/>
      <c r="I142" s="51"/>
      <c r="J142" s="52"/>
      <c r="K142" s="52">
        <f ca="1">IF(tblData411[[#This Row],[Date]]&gt;TODAY(),0,IF(AND(tblData411[[#This Row],[Days Outstanding]]&lt;=60,tblData411[[#This Row],[Days Outstanding]]&gt;30),tblData411[[#This Row],[Status]],0))</f>
        <v>0</v>
      </c>
      <c r="L142" s="52">
        <f ca="1">IF(tblData411[[#This Row],[Date]]&gt;TODAY(),0,IF(AND(tblData411[[#This Row],[Days Outstanding]]&lt;=90,tblData411[[#This Row],[Days Outstanding]]&gt;60),tblData411[[#This Row],[Status]],0))</f>
        <v>0</v>
      </c>
      <c r="M142" s="52">
        <f ca="1">IF(tblData411[[#This Row],[Date]]&gt;TODAY(),0,IF(tblData411[[#This Row],[Days Outstanding]]&gt;=90,tblData411[[#This Row],[Status]],0))</f>
        <v>0</v>
      </c>
    </row>
    <row r="143" spans="1:13" s="64" customFormat="1" x14ac:dyDescent="0.25">
      <c r="A143" s="48"/>
      <c r="B143" s="43"/>
      <c r="C143" s="43"/>
      <c r="D143" s="49"/>
      <c r="E143" s="53"/>
      <c r="F143" s="117"/>
      <c r="G143" s="117"/>
      <c r="H143" s="54"/>
      <c r="I143" s="51"/>
      <c r="J143" s="52"/>
      <c r="K143" s="52">
        <f ca="1">IF(tblData411[[#This Row],[Date]]&gt;TODAY(),0,IF(AND(tblData411[[#This Row],[Days Outstanding]]&lt;=60,tblData411[[#This Row],[Days Outstanding]]&gt;30),tblData411[[#This Row],[Status]],0))</f>
        <v>0</v>
      </c>
      <c r="L143" s="52">
        <f ca="1">IF(tblData411[[#This Row],[Date]]&gt;TODAY(),0,IF(AND(tblData411[[#This Row],[Days Outstanding]]&lt;=90,tblData411[[#This Row],[Days Outstanding]]&gt;60),tblData411[[#This Row],[Status]],0))</f>
        <v>0</v>
      </c>
      <c r="M143" s="52">
        <f ca="1">IF(tblData411[[#This Row],[Date]]&gt;TODAY(),0,IF(tblData411[[#This Row],[Days Outstanding]]&gt;=90,tblData411[[#This Row],[Status]],0))</f>
        <v>0</v>
      </c>
    </row>
    <row r="144" spans="1:13" s="64" customFormat="1" x14ac:dyDescent="0.25">
      <c r="A144" s="48"/>
      <c r="B144" s="43"/>
      <c r="C144" s="43"/>
      <c r="D144" s="49"/>
      <c r="E144" s="53"/>
      <c r="F144" s="117"/>
      <c r="G144" s="117"/>
      <c r="H144" s="54"/>
      <c r="I144" s="51"/>
      <c r="J144" s="52"/>
      <c r="K144" s="52">
        <f ca="1">IF(tblData411[[#This Row],[Date]]&gt;TODAY(),0,IF(AND(tblData411[[#This Row],[Days Outstanding]]&lt;=60,tblData411[[#This Row],[Days Outstanding]]&gt;30),tblData411[[#This Row],[Status]],0))</f>
        <v>0</v>
      </c>
      <c r="L144" s="52">
        <f ca="1">IF(tblData411[[#This Row],[Date]]&gt;TODAY(),0,IF(AND(tblData411[[#This Row],[Days Outstanding]]&lt;=90,tblData411[[#This Row],[Days Outstanding]]&gt;60),tblData411[[#This Row],[Status]],0))</f>
        <v>0</v>
      </c>
      <c r="M144" s="52">
        <f ca="1">IF(tblData411[[#This Row],[Date]]&gt;TODAY(),0,IF(tblData411[[#This Row],[Days Outstanding]]&gt;=90,tblData411[[#This Row],[Status]],0))</f>
        <v>0</v>
      </c>
    </row>
    <row r="145" spans="1:13" s="64" customFormat="1" x14ac:dyDescent="0.25">
      <c r="A145" s="48"/>
      <c r="B145" s="43"/>
      <c r="C145" s="43"/>
      <c r="D145" s="49"/>
      <c r="E145" s="53"/>
      <c r="F145" s="117"/>
      <c r="G145" s="117"/>
      <c r="H145" s="54"/>
      <c r="I145" s="51"/>
      <c r="J145" s="52"/>
      <c r="K145" s="52">
        <f ca="1">IF(tblData411[[#This Row],[Date]]&gt;TODAY(),0,IF(AND(tblData411[[#This Row],[Days Outstanding]]&lt;=60,tblData411[[#This Row],[Days Outstanding]]&gt;30),tblData411[[#This Row],[Status]],0))</f>
        <v>0</v>
      </c>
      <c r="L145" s="52">
        <f ca="1">IF(tblData411[[#This Row],[Date]]&gt;TODAY(),0,IF(AND(tblData411[[#This Row],[Days Outstanding]]&lt;=90,tblData411[[#This Row],[Days Outstanding]]&gt;60),tblData411[[#This Row],[Status]],0))</f>
        <v>0</v>
      </c>
      <c r="M145" s="52">
        <f ca="1">IF(tblData411[[#This Row],[Date]]&gt;TODAY(),0,IF(tblData411[[#This Row],[Days Outstanding]]&gt;=90,tblData411[[#This Row],[Status]],0))</f>
        <v>0</v>
      </c>
    </row>
    <row r="146" spans="1:13" s="64" customFormat="1" x14ac:dyDescent="0.25">
      <c r="A146" s="48"/>
      <c r="B146" s="43"/>
      <c r="C146" s="43"/>
      <c r="D146" s="49"/>
      <c r="E146" s="53"/>
      <c r="F146" s="117"/>
      <c r="G146" s="117"/>
      <c r="H146" s="54"/>
      <c r="I146" s="51"/>
      <c r="J146" s="52"/>
      <c r="K146" s="52">
        <f ca="1">IF(tblData411[[#This Row],[Date]]&gt;TODAY(),0,IF(AND(tblData411[[#This Row],[Days Outstanding]]&lt;=60,tblData411[[#This Row],[Days Outstanding]]&gt;30),tblData411[[#This Row],[Status]],0))</f>
        <v>0</v>
      </c>
      <c r="L146" s="52">
        <f ca="1">IF(tblData411[[#This Row],[Date]]&gt;TODAY(),0,IF(AND(tblData411[[#This Row],[Days Outstanding]]&lt;=90,tblData411[[#This Row],[Days Outstanding]]&gt;60),tblData411[[#This Row],[Status]],0))</f>
        <v>0</v>
      </c>
      <c r="M146" s="52">
        <f ca="1">IF(tblData411[[#This Row],[Date]]&gt;TODAY(),0,IF(tblData411[[#This Row],[Days Outstanding]]&gt;=90,tblData411[[#This Row],[Status]],0))</f>
        <v>0</v>
      </c>
    </row>
    <row r="147" spans="1:13" s="64" customFormat="1" x14ac:dyDescent="0.25">
      <c r="A147" s="48"/>
      <c r="B147" s="43"/>
      <c r="C147" s="43"/>
      <c r="D147" s="49"/>
      <c r="E147" s="53"/>
      <c r="F147" s="117"/>
      <c r="G147" s="117"/>
      <c r="H147" s="54"/>
      <c r="I147" s="51"/>
      <c r="J147" s="52"/>
      <c r="K147" s="52">
        <f ca="1">IF(tblData411[[#This Row],[Date]]&gt;TODAY(),0,IF(AND(tblData411[[#This Row],[Days Outstanding]]&lt;=60,tblData411[[#This Row],[Days Outstanding]]&gt;30),tblData411[[#This Row],[Status]],0))</f>
        <v>0</v>
      </c>
      <c r="L147" s="52">
        <f ca="1">IF(tblData411[[#This Row],[Date]]&gt;TODAY(),0,IF(AND(tblData411[[#This Row],[Days Outstanding]]&lt;=90,tblData411[[#This Row],[Days Outstanding]]&gt;60),tblData411[[#This Row],[Status]],0))</f>
        <v>0</v>
      </c>
      <c r="M147" s="52" t="str">
        <f ca="1">IF(tblData411[[#This Row],[Date]]&gt;TODAY(),0,IF(tblData411[[#This Row],[Days Outstanding]]&gt;=90,tblData411[[#This Row],[Status]],0))</f>
        <v>ABATED</v>
      </c>
    </row>
    <row r="148" spans="1:13" s="64" customFormat="1" x14ac:dyDescent="0.25">
      <c r="A148" s="48"/>
      <c r="B148" s="43"/>
      <c r="C148" s="43"/>
      <c r="D148" s="49"/>
      <c r="E148" s="53"/>
      <c r="F148" s="117"/>
      <c r="G148" s="117"/>
      <c r="H148" s="54"/>
      <c r="I148" s="51"/>
      <c r="J148" s="52"/>
      <c r="K148" s="52">
        <f ca="1">IF(tblData411[[#This Row],[Date]]&gt;TODAY(),0,IF(AND(tblData411[[#This Row],[Days Outstanding]]&lt;=60,tblData411[[#This Row],[Days Outstanding]]&gt;30),tblData411[[#This Row],[Status]],0))</f>
        <v>0</v>
      </c>
      <c r="L148" s="52">
        <f ca="1">IF(tblData411[[#This Row],[Date]]&gt;TODAY(),0,IF(AND(tblData411[[#This Row],[Days Outstanding]]&lt;=90,tblData411[[#This Row],[Days Outstanding]]&gt;60),tblData411[[#This Row],[Status]],0))</f>
        <v>0</v>
      </c>
      <c r="M148" s="52">
        <f ca="1">IF(tblData411[[#This Row],[Date]]&gt;TODAY(),0,IF(tblData411[[#This Row],[Days Outstanding]]&gt;=90,tblData411[[#This Row],[Status]],0))</f>
        <v>0</v>
      </c>
    </row>
    <row r="149" spans="1:13" s="64" customFormat="1" x14ac:dyDescent="0.25">
      <c r="A149" s="48"/>
      <c r="B149" s="43"/>
      <c r="C149" s="43"/>
      <c r="D149" s="49"/>
      <c r="E149" s="53"/>
      <c r="F149" s="117"/>
      <c r="G149" s="117"/>
      <c r="H149" s="54"/>
      <c r="I149" s="51"/>
      <c r="J149" s="52"/>
      <c r="K149" s="52">
        <f ca="1">IF(tblData411[[#This Row],[Date]]&gt;TODAY(),0,IF(AND(tblData411[[#This Row],[Days Outstanding]]&lt;=60,tblData411[[#This Row],[Days Outstanding]]&gt;30),tblData411[[#This Row],[Status]],0))</f>
        <v>0</v>
      </c>
      <c r="L149" s="52">
        <f ca="1">IF(tblData411[[#This Row],[Date]]&gt;TODAY(),0,IF(AND(tblData411[[#This Row],[Days Outstanding]]&lt;=90,tblData411[[#This Row],[Days Outstanding]]&gt;60),tblData411[[#This Row],[Status]],0))</f>
        <v>0</v>
      </c>
      <c r="M149" s="52">
        <f ca="1">IF(tblData411[[#This Row],[Date]]&gt;TODAY(),0,IF(tblData411[[#This Row],[Days Outstanding]]&gt;=90,tblData411[[#This Row],[Status]],0))</f>
        <v>0</v>
      </c>
    </row>
    <row r="150" spans="1:13" s="64" customFormat="1" x14ac:dyDescent="0.25">
      <c r="A150" s="48"/>
      <c r="B150" s="43"/>
      <c r="C150" s="43"/>
      <c r="D150" s="49"/>
      <c r="E150" s="53"/>
      <c r="F150" s="117"/>
      <c r="G150" s="117"/>
      <c r="H150" s="54"/>
      <c r="I150" s="51"/>
      <c r="J150" s="52"/>
      <c r="K150" s="52">
        <f ca="1">IF(tblData411[[#This Row],[Date]]&gt;TODAY(),0,IF(AND(tblData411[[#This Row],[Days Outstanding]]&lt;=60,tblData411[[#This Row],[Days Outstanding]]&gt;30),tblData411[[#This Row],[Status]],0))</f>
        <v>0</v>
      </c>
      <c r="L150" s="52">
        <f ca="1">IF(tblData411[[#This Row],[Date]]&gt;TODAY(),0,IF(AND(tblData411[[#This Row],[Days Outstanding]]&lt;=90,tblData411[[#This Row],[Days Outstanding]]&gt;60),tblData411[[#This Row],[Status]],0))</f>
        <v>0</v>
      </c>
      <c r="M150" s="52">
        <f ca="1">IF(tblData411[[#This Row],[Date]]&gt;TODAY(),0,IF(tblData411[[#This Row],[Days Outstanding]]&gt;=90,tblData411[[#This Row],[Status]],0))</f>
        <v>0</v>
      </c>
    </row>
    <row r="151" spans="1:13" s="64" customFormat="1" x14ac:dyDescent="0.25">
      <c r="A151" s="48"/>
      <c r="B151" s="43"/>
      <c r="C151" s="43"/>
      <c r="D151" s="49"/>
      <c r="E151" s="53"/>
      <c r="F151" s="117"/>
      <c r="G151" s="117"/>
      <c r="H151" s="54"/>
      <c r="I151" s="51"/>
      <c r="J151" s="52"/>
      <c r="K151" s="52">
        <f ca="1">IF(tblData411[[#This Row],[Date]]&gt;TODAY(),0,IF(AND(tblData411[[#This Row],[Days Outstanding]]&lt;=60,tblData411[[#This Row],[Days Outstanding]]&gt;30),tblData411[[#This Row],[Status]],0))</f>
        <v>0</v>
      </c>
      <c r="L151" s="52">
        <f ca="1">IF(tblData411[[#This Row],[Date]]&gt;TODAY(),0,IF(AND(tblData411[[#This Row],[Days Outstanding]]&lt;=90,tblData411[[#This Row],[Days Outstanding]]&gt;60),tblData411[[#This Row],[Status]],0))</f>
        <v>0</v>
      </c>
      <c r="M151" s="52">
        <f ca="1">IF(tblData411[[#This Row],[Date]]&gt;TODAY(),0,IF(tblData411[[#This Row],[Days Outstanding]]&gt;=90,tblData411[[#This Row],[Status]],0))</f>
        <v>0</v>
      </c>
    </row>
    <row r="152" spans="1:13" s="64" customFormat="1" x14ac:dyDescent="0.25">
      <c r="A152" s="48"/>
      <c r="B152" s="43"/>
      <c r="C152" s="43"/>
      <c r="D152" s="49"/>
      <c r="E152" s="53"/>
      <c r="F152" s="117"/>
      <c r="G152" s="117"/>
      <c r="H152" s="54"/>
      <c r="I152" s="51"/>
      <c r="J152" s="52"/>
      <c r="K152" s="52">
        <f ca="1">IF(tblData411[[#This Row],[Date]]&gt;TODAY(),0,IF(AND(tblData411[[#This Row],[Days Outstanding]]&lt;=60,tblData411[[#This Row],[Days Outstanding]]&gt;30),tblData411[[#This Row],[Status]],0))</f>
        <v>0</v>
      </c>
      <c r="L152" s="52">
        <f ca="1">IF(tblData411[[#This Row],[Date]]&gt;TODAY(),0,IF(AND(tblData411[[#This Row],[Days Outstanding]]&lt;=90,tblData411[[#This Row],[Days Outstanding]]&gt;60),tblData411[[#This Row],[Status]],0))</f>
        <v>0</v>
      </c>
      <c r="M152" s="52">
        <f ca="1">IF(tblData411[[#This Row],[Date]]&gt;TODAY(),0,IF(tblData411[[#This Row],[Days Outstanding]]&gt;=90,tblData411[[#This Row],[Status]],0))</f>
        <v>0</v>
      </c>
    </row>
    <row r="153" spans="1:13" s="64" customFormat="1" x14ac:dyDescent="0.25">
      <c r="A153" s="48"/>
      <c r="B153" s="43"/>
      <c r="C153" s="43"/>
      <c r="D153" s="49"/>
      <c r="E153" s="53"/>
      <c r="F153" s="117"/>
      <c r="G153" s="117"/>
      <c r="H153" s="54"/>
      <c r="I153" s="51"/>
      <c r="J153" s="52"/>
      <c r="K153" s="52">
        <f ca="1">IF(tblData411[[#This Row],[Date]]&gt;TODAY(),0,IF(AND(tblData411[[#This Row],[Days Outstanding]]&lt;=60,tblData411[[#This Row],[Days Outstanding]]&gt;30),tblData411[[#This Row],[Status]],0))</f>
        <v>0</v>
      </c>
      <c r="L153" s="52">
        <f ca="1">IF(tblData411[[#This Row],[Date]]&gt;TODAY(),0,IF(AND(tblData411[[#This Row],[Days Outstanding]]&lt;=90,tblData411[[#This Row],[Days Outstanding]]&gt;60),tblData411[[#This Row],[Status]],0))</f>
        <v>0</v>
      </c>
      <c r="M153" s="52">
        <f ca="1">IF(tblData411[[#This Row],[Date]]&gt;TODAY(),0,IF(tblData411[[#This Row],[Days Outstanding]]&gt;=90,tblData411[[#This Row],[Status]],0))</f>
        <v>0</v>
      </c>
    </row>
    <row r="154" spans="1:13" s="64" customFormat="1" x14ac:dyDescent="0.25">
      <c r="A154" s="48"/>
      <c r="B154" s="43"/>
      <c r="C154" s="43"/>
      <c r="D154" s="49"/>
      <c r="E154" s="53"/>
      <c r="F154" s="117"/>
      <c r="G154" s="117"/>
      <c r="H154" s="54"/>
      <c r="I154" s="51"/>
      <c r="J154" s="52"/>
      <c r="K154" s="52">
        <f ca="1">IF(tblData411[[#This Row],[Date]]&gt;TODAY(),0,IF(AND(tblData411[[#This Row],[Days Outstanding]]&lt;=60,tblData411[[#This Row],[Days Outstanding]]&gt;30),tblData411[[#This Row],[Status]],0))</f>
        <v>0</v>
      </c>
      <c r="L154" s="52">
        <f ca="1">IF(tblData411[[#This Row],[Date]]&gt;TODAY(),0,IF(AND(tblData411[[#This Row],[Days Outstanding]]&lt;=90,tblData411[[#This Row],[Days Outstanding]]&gt;60),tblData411[[#This Row],[Status]],0))</f>
        <v>0</v>
      </c>
      <c r="M154" s="52">
        <f ca="1">IF(tblData411[[#This Row],[Date]]&gt;TODAY(),0,IF(tblData411[[#This Row],[Days Outstanding]]&gt;=90,tblData411[[#This Row],[Status]],0))</f>
        <v>0</v>
      </c>
    </row>
    <row r="155" spans="1:13" s="64" customFormat="1" x14ac:dyDescent="0.25">
      <c r="A155" s="48"/>
      <c r="B155" s="43"/>
      <c r="C155" s="43"/>
      <c r="D155" s="49"/>
      <c r="E155" s="53"/>
      <c r="F155" s="117"/>
      <c r="G155" s="117"/>
      <c r="H155" s="54"/>
      <c r="I155" s="51"/>
      <c r="J155" s="52"/>
      <c r="K155" s="52">
        <f ca="1">IF(tblData411[[#This Row],[Date]]&gt;TODAY(),0,IF(AND(tblData411[[#This Row],[Days Outstanding]]&lt;=60,tblData411[[#This Row],[Days Outstanding]]&gt;30),tblData411[[#This Row],[Status]],0))</f>
        <v>0</v>
      </c>
      <c r="L155" s="52">
        <f ca="1">IF(tblData411[[#This Row],[Date]]&gt;TODAY(),0,IF(AND(tblData411[[#This Row],[Days Outstanding]]&lt;=90,tblData411[[#This Row],[Days Outstanding]]&gt;60),tblData411[[#This Row],[Status]],0))</f>
        <v>0</v>
      </c>
      <c r="M155" s="52">
        <f ca="1">IF(tblData411[[#This Row],[Date]]&gt;TODAY(),0,IF(tblData411[[#This Row],[Days Outstanding]]&gt;=90,tblData411[[#This Row],[Status]],0))</f>
        <v>0</v>
      </c>
    </row>
    <row r="156" spans="1:13" s="64" customFormat="1" x14ac:dyDescent="0.25">
      <c r="A156" s="48"/>
      <c r="B156" s="43"/>
      <c r="C156" s="43"/>
      <c r="D156" s="49"/>
      <c r="E156" s="53"/>
      <c r="F156" s="117"/>
      <c r="G156" s="117"/>
      <c r="H156" s="54"/>
      <c r="I156" s="51"/>
      <c r="J156" s="52"/>
      <c r="K156" s="52">
        <f ca="1">IF(tblData411[[#This Row],[Date]]&gt;TODAY(),0,IF(AND(tblData411[[#This Row],[Days Outstanding]]&lt;=60,tblData411[[#This Row],[Days Outstanding]]&gt;30),tblData411[[#This Row],[Status]],0))</f>
        <v>0</v>
      </c>
      <c r="L156" s="52">
        <f ca="1">IF(tblData411[[#This Row],[Date]]&gt;TODAY(),0,IF(AND(tblData411[[#This Row],[Days Outstanding]]&lt;=90,tblData411[[#This Row],[Days Outstanding]]&gt;60),tblData411[[#This Row],[Status]],0))</f>
        <v>0</v>
      </c>
      <c r="M156" s="52">
        <f ca="1">IF(tblData411[[#This Row],[Date]]&gt;TODAY(),0,IF(tblData411[[#This Row],[Days Outstanding]]&gt;=90,tblData411[[#This Row],[Status]],0))</f>
        <v>0</v>
      </c>
    </row>
    <row r="157" spans="1:13" s="64" customFormat="1" x14ac:dyDescent="0.25">
      <c r="A157" s="48"/>
      <c r="B157" s="43"/>
      <c r="C157" s="43"/>
      <c r="D157" s="49"/>
      <c r="E157" s="53"/>
      <c r="F157" s="117"/>
      <c r="G157" s="117"/>
      <c r="H157" s="54"/>
      <c r="I157" s="51"/>
      <c r="J157" s="52"/>
      <c r="K157" s="52">
        <f ca="1">IF(tblData411[[#This Row],[Date]]&gt;TODAY(),0,IF(AND(tblData411[[#This Row],[Days Outstanding]]&lt;=60,tblData411[[#This Row],[Days Outstanding]]&gt;30),tblData411[[#This Row],[Status]],0))</f>
        <v>0</v>
      </c>
      <c r="L157" s="52">
        <f ca="1">IF(tblData411[[#This Row],[Date]]&gt;TODAY(),0,IF(AND(tblData411[[#This Row],[Days Outstanding]]&lt;=90,tblData411[[#This Row],[Days Outstanding]]&gt;60),tblData411[[#This Row],[Status]],0))</f>
        <v>0</v>
      </c>
      <c r="M157" s="52">
        <f ca="1">IF(tblData411[[#This Row],[Date]]&gt;TODAY(),0,IF(tblData411[[#This Row],[Days Outstanding]]&gt;=90,tblData411[[#This Row],[Status]],0))</f>
        <v>0</v>
      </c>
    </row>
    <row r="158" spans="1:13" s="64" customFormat="1" x14ac:dyDescent="0.25">
      <c r="A158" s="48"/>
      <c r="B158" s="43"/>
      <c r="C158" s="43"/>
      <c r="D158" s="49"/>
      <c r="E158" s="53"/>
      <c r="F158" s="117"/>
      <c r="G158" s="117"/>
      <c r="H158" s="54"/>
      <c r="I158" s="51"/>
      <c r="J158" s="52"/>
      <c r="K158" s="52">
        <f ca="1">IF(tblData411[[#This Row],[Date]]&gt;TODAY(),0,IF(AND(tblData411[[#This Row],[Days Outstanding]]&lt;=60,tblData411[[#This Row],[Days Outstanding]]&gt;30),tblData411[[#This Row],[Status]],0))</f>
        <v>0</v>
      </c>
      <c r="L158" s="52">
        <f ca="1">IF(tblData411[[#This Row],[Date]]&gt;TODAY(),0,IF(AND(tblData411[[#This Row],[Days Outstanding]]&lt;=90,tblData411[[#This Row],[Days Outstanding]]&gt;60),tblData411[[#This Row],[Status]],0))</f>
        <v>0</v>
      </c>
      <c r="M158" s="52">
        <f ca="1">IF(tblData411[[#This Row],[Date]]&gt;TODAY(),0,IF(tblData411[[#This Row],[Days Outstanding]]&gt;=90,tblData411[[#This Row],[Status]],0))</f>
        <v>0</v>
      </c>
    </row>
    <row r="159" spans="1:13" s="64" customFormat="1" x14ac:dyDescent="0.25">
      <c r="A159" s="48"/>
      <c r="B159" s="43"/>
      <c r="C159" s="43"/>
      <c r="D159" s="49"/>
      <c r="E159" s="53"/>
      <c r="F159" s="117"/>
      <c r="G159" s="117"/>
      <c r="H159" s="54"/>
      <c r="I159" s="51"/>
      <c r="J159" s="52"/>
      <c r="K159" s="52">
        <f ca="1">IF(tblData411[[#This Row],[Date]]&gt;TODAY(),0,IF(AND(tblData411[[#This Row],[Days Outstanding]]&lt;=60,tblData411[[#This Row],[Days Outstanding]]&gt;30),tblData411[[#This Row],[Status]],0))</f>
        <v>0</v>
      </c>
      <c r="L159" s="52">
        <f ca="1">IF(tblData411[[#This Row],[Date]]&gt;TODAY(),0,IF(AND(tblData411[[#This Row],[Days Outstanding]]&lt;=90,tblData411[[#This Row],[Days Outstanding]]&gt;60),tblData411[[#This Row],[Status]],0))</f>
        <v>0</v>
      </c>
      <c r="M159" s="52">
        <f ca="1">IF(tblData411[[#This Row],[Date]]&gt;TODAY(),0,IF(tblData411[[#This Row],[Days Outstanding]]&gt;=90,tblData411[[#This Row],[Status]],0))</f>
        <v>0</v>
      </c>
    </row>
    <row r="160" spans="1:13" s="64" customFormat="1" x14ac:dyDescent="0.25">
      <c r="A160" s="48"/>
      <c r="B160" s="43"/>
      <c r="C160" s="43"/>
      <c r="D160" s="49"/>
      <c r="E160" s="53"/>
      <c r="F160" s="117"/>
      <c r="G160" s="117"/>
      <c r="H160" s="54"/>
      <c r="I160" s="51"/>
      <c r="J160" s="52"/>
      <c r="K160" s="52">
        <f ca="1">IF(tblData411[[#This Row],[Date]]&gt;TODAY(),0,IF(AND(tblData411[[#This Row],[Days Outstanding]]&lt;=60,tblData411[[#This Row],[Days Outstanding]]&gt;30),tblData411[[#This Row],[Status]],0))</f>
        <v>0</v>
      </c>
      <c r="L160" s="52">
        <f ca="1">IF(tblData411[[#This Row],[Date]]&gt;TODAY(),0,IF(AND(tblData411[[#This Row],[Days Outstanding]]&lt;=90,tblData411[[#This Row],[Days Outstanding]]&gt;60),tblData411[[#This Row],[Status]],0))</f>
        <v>0</v>
      </c>
      <c r="M160" s="52">
        <f ca="1">IF(tblData411[[#This Row],[Date]]&gt;TODAY(),0,IF(tblData411[[#This Row],[Days Outstanding]]&gt;=90,tblData411[[#This Row],[Status]],0))</f>
        <v>0</v>
      </c>
    </row>
    <row r="161" spans="1:13" x14ac:dyDescent="0.25">
      <c r="A161" s="10" t="str">
        <f>"Total Invoices: "&amp;SUBTOTAL(3,tblData41114[Number])</f>
        <v>Total Invoices: 63</v>
      </c>
      <c r="B161" s="10"/>
      <c r="C161" s="10"/>
      <c r="D161" s="20"/>
      <c r="E161" s="106"/>
      <c r="F161" s="132"/>
      <c r="G161" s="132"/>
      <c r="H161" s="108"/>
      <c r="I161" s="107"/>
      <c r="J161" s="106">
        <f ca="1">SUBTOTAL(109,tblData41114[0-30 Days])</f>
        <v>0</v>
      </c>
      <c r="K161" s="106">
        <f ca="1">SUBTOTAL(109,tblData41114[30-60 Days])</f>
        <v>0</v>
      </c>
      <c r="L161" s="106">
        <f ca="1">SUBTOTAL(109,tblData41114[60-90 Days])</f>
        <v>0</v>
      </c>
      <c r="M161" s="106">
        <f ca="1">SUBTOTAL(109,tblData41114[&gt;90 Days])</f>
        <v>0</v>
      </c>
    </row>
  </sheetData>
  <conditionalFormatting sqref="I13:I160">
    <cfRule type="expression" dxfId="302" priority="3">
      <formula>$J13&lt;45</formula>
    </cfRule>
    <cfRule type="colorScale" priority="4">
      <colorScale>
        <cfvo type="num" val="0"/>
        <cfvo type="num" val="61"/>
        <cfvo type="num" val="91"/>
        <color theme="4"/>
        <color theme="5" tint="0.79998168889431442"/>
        <color theme="5"/>
      </colorScale>
    </cfRule>
  </conditionalFormatting>
  <pageMargins left="0.7" right="0.7" top="0.75" bottom="0.75" header="0.3" footer="0.3"/>
  <pageSetup orientation="portrait" r:id="rId1"/>
  <drawing r:id="rId2"/>
  <tableParts count="1">
    <tablePart r:id="rId3"/>
  </tableParts>
  <extLst>
    <ext xmlns:x14="http://schemas.microsoft.com/office/spreadsheetml/2009/9/main" uri="{05C60535-1F16-4fd2-B633-F4F36F0B64E0}">
      <x14:sparklineGroups xmlns:xm="http://schemas.microsoft.com/office/excel/2006/main">
        <x14:sparklineGroup displayEmptyCellsAs="gap" markers="1" minAxisType="group" maxAxisType="group">
          <x14:colorSeries rgb="FF0070C0"/>
          <x14:colorNegative rgb="FF000000"/>
          <x14:colorAxis rgb="FF000000"/>
          <x14:colorMarkers rgb="FF000000"/>
          <x14:colorFirst rgb="FF000000"/>
          <x14:colorLast rgb="FF000000"/>
          <x14:colorHigh rgb="FF000000"/>
          <x14:colorLow rgb="FF000000"/>
          <x14:sparklines>
            <x14:sparkline>
              <xm:f>MAR.!J13:M13</xm:f>
              <xm:sqref>H13</xm:sqref>
            </x14:sparkline>
            <x14:sparkline>
              <xm:f>MAR.!J14:M14</xm:f>
              <xm:sqref>H14</xm:sqref>
            </x14:sparkline>
            <x14:sparkline>
              <xm:f>MAR.!J15:M15</xm:f>
              <xm:sqref>H15</xm:sqref>
            </x14:sparkline>
            <x14:sparkline>
              <xm:f>MAR.!J16:M16</xm:f>
              <xm:sqref>H16</xm:sqref>
            </x14:sparkline>
            <x14:sparkline>
              <xm:f>MAR.!J17:M17</xm:f>
              <xm:sqref>H17</xm:sqref>
            </x14:sparkline>
            <x14:sparkline>
              <xm:f>MAR.!J18:M18</xm:f>
              <xm:sqref>H18</xm:sqref>
            </x14:sparkline>
            <x14:sparkline>
              <xm:f>MAR.!J19:M19</xm:f>
              <xm:sqref>H19</xm:sqref>
            </x14:sparkline>
            <x14:sparkline>
              <xm:f>MAR.!J20:M20</xm:f>
              <xm:sqref>H20</xm:sqref>
            </x14:sparkline>
            <x14:sparkline>
              <xm:f>MAR.!J21:M21</xm:f>
              <xm:sqref>H21</xm:sqref>
            </x14:sparkline>
            <x14:sparkline>
              <xm:f>MAR.!J22:M22</xm:f>
              <xm:sqref>H22</xm:sqref>
            </x14:sparkline>
            <x14:sparkline>
              <xm:f>MAR.!J23:M23</xm:f>
              <xm:sqref>H23</xm:sqref>
            </x14:sparkline>
            <x14:sparkline>
              <xm:f>MAR.!J24:M24</xm:f>
              <xm:sqref>H24</xm:sqref>
            </x14:sparkline>
            <x14:sparkline>
              <xm:f>MAR.!J25:M25</xm:f>
              <xm:sqref>H25</xm:sqref>
            </x14:sparkline>
            <x14:sparkline>
              <xm:f>MAR.!J26:M26</xm:f>
              <xm:sqref>H26</xm:sqref>
            </x14:sparkline>
            <x14:sparkline>
              <xm:f>MAR.!J27:M27</xm:f>
              <xm:sqref>H27</xm:sqref>
            </x14:sparkline>
            <x14:sparkline>
              <xm:f>MAR.!J28:M28</xm:f>
              <xm:sqref>H28</xm:sqref>
            </x14:sparkline>
            <x14:sparkline>
              <xm:f>MAR.!J29:M29</xm:f>
              <xm:sqref>H29</xm:sqref>
            </x14:sparkline>
            <x14:sparkline>
              <xm:f>MAR.!J30:M30</xm:f>
              <xm:sqref>H30</xm:sqref>
            </x14:sparkline>
            <x14:sparkline>
              <xm:f>MAR.!J31:M31</xm:f>
              <xm:sqref>H31</xm:sqref>
            </x14:sparkline>
            <x14:sparkline>
              <xm:f>MAR.!J32:M32</xm:f>
              <xm:sqref>H32</xm:sqref>
            </x14:sparkline>
            <x14:sparkline>
              <xm:f>MAR.!J33:M33</xm:f>
              <xm:sqref>H33</xm:sqref>
            </x14:sparkline>
            <x14:sparkline>
              <xm:f>MAR.!J34:M34</xm:f>
              <xm:sqref>H34</xm:sqref>
            </x14:sparkline>
            <x14:sparkline>
              <xm:f>MAR.!J35:M35</xm:f>
              <xm:sqref>H35</xm:sqref>
            </x14:sparkline>
            <x14:sparkline>
              <xm:f>MAR.!J36:M36</xm:f>
              <xm:sqref>H36</xm:sqref>
            </x14:sparkline>
            <x14:sparkline>
              <xm:f>MAR.!J37:M37</xm:f>
              <xm:sqref>H37</xm:sqref>
            </x14:sparkline>
            <x14:sparkline>
              <xm:f>MAR.!J38:M38</xm:f>
              <xm:sqref>H38</xm:sqref>
            </x14:sparkline>
            <x14:sparkline>
              <xm:f>MAR.!J39:M39</xm:f>
              <xm:sqref>H39</xm:sqref>
            </x14:sparkline>
            <x14:sparkline>
              <xm:f>MAR.!J40:M40</xm:f>
              <xm:sqref>H40</xm:sqref>
            </x14:sparkline>
            <x14:sparkline>
              <xm:f>MAR.!J41:M41</xm:f>
              <xm:sqref>H41</xm:sqref>
            </x14:sparkline>
            <x14:sparkline>
              <xm:f>MAR.!J42:M42</xm:f>
              <xm:sqref>H42</xm:sqref>
            </x14:sparkline>
            <x14:sparkline>
              <xm:f>MAR.!J43:M43</xm:f>
              <xm:sqref>H43</xm:sqref>
            </x14:sparkline>
            <x14:sparkline>
              <xm:f>MAR.!J44:M44</xm:f>
              <xm:sqref>H44</xm:sqref>
            </x14:sparkline>
            <x14:sparkline>
              <xm:f>MAR.!J45:M45</xm:f>
              <xm:sqref>H45</xm:sqref>
            </x14:sparkline>
            <x14:sparkline>
              <xm:f>MAR.!J46:M46</xm:f>
              <xm:sqref>H46</xm:sqref>
            </x14:sparkline>
            <x14:sparkline>
              <xm:f>MAR.!J47:M47</xm:f>
              <xm:sqref>H47</xm:sqref>
            </x14:sparkline>
            <x14:sparkline>
              <xm:f>MAR.!J48:M48</xm:f>
              <xm:sqref>H48</xm:sqref>
            </x14:sparkline>
            <x14:sparkline>
              <xm:f>MAR.!J49:M49</xm:f>
              <xm:sqref>H49</xm:sqref>
            </x14:sparkline>
            <x14:sparkline>
              <xm:f>MAR.!J50:M50</xm:f>
              <xm:sqref>H50</xm:sqref>
            </x14:sparkline>
            <x14:sparkline>
              <xm:f>MAR.!J51:M51</xm:f>
              <xm:sqref>H51</xm:sqref>
            </x14:sparkline>
            <x14:sparkline>
              <xm:f>MAR.!J52:M52</xm:f>
              <xm:sqref>H52</xm:sqref>
            </x14:sparkline>
            <x14:sparkline>
              <xm:f>MAR.!J53:M53</xm:f>
              <xm:sqref>H53</xm:sqref>
            </x14:sparkline>
            <x14:sparkline>
              <xm:f>MAR.!J54:M54</xm:f>
              <xm:sqref>H54</xm:sqref>
            </x14:sparkline>
            <x14:sparkline>
              <xm:f>MAR.!J55:M55</xm:f>
              <xm:sqref>H55</xm:sqref>
            </x14:sparkline>
            <x14:sparkline>
              <xm:f>MAR.!J56:M56</xm:f>
              <xm:sqref>H56</xm:sqref>
            </x14:sparkline>
            <x14:sparkline>
              <xm:f>MAR.!J57:M57</xm:f>
              <xm:sqref>H57</xm:sqref>
            </x14:sparkline>
            <x14:sparkline>
              <xm:f>MAR.!J58:M58</xm:f>
              <xm:sqref>H58</xm:sqref>
            </x14:sparkline>
            <x14:sparkline>
              <xm:f>MAR.!J59:M59</xm:f>
              <xm:sqref>H59</xm:sqref>
            </x14:sparkline>
            <x14:sparkline>
              <xm:f>MAR.!J60:M60</xm:f>
              <xm:sqref>H60</xm:sqref>
            </x14:sparkline>
            <x14:sparkline>
              <xm:f>MAR.!J61:M61</xm:f>
              <xm:sqref>H61</xm:sqref>
            </x14:sparkline>
            <x14:sparkline>
              <xm:f>MAR.!J62:M62</xm:f>
              <xm:sqref>H62</xm:sqref>
            </x14:sparkline>
            <x14:sparkline>
              <xm:f>MAR.!J63:M63</xm:f>
              <xm:sqref>H63</xm:sqref>
            </x14:sparkline>
            <x14:sparkline>
              <xm:f>MAR.!J64:M64</xm:f>
              <xm:sqref>H64</xm:sqref>
            </x14:sparkline>
            <x14:sparkline>
              <xm:f>MAR.!J65:M65</xm:f>
              <xm:sqref>H65</xm:sqref>
            </x14:sparkline>
            <x14:sparkline>
              <xm:f>MAR.!J66:M66</xm:f>
              <xm:sqref>H66</xm:sqref>
            </x14:sparkline>
            <x14:sparkline>
              <xm:f>MAR.!J67:M67</xm:f>
              <xm:sqref>H67</xm:sqref>
            </x14:sparkline>
            <x14:sparkline>
              <xm:f>MAR.!J68:M68</xm:f>
              <xm:sqref>H68</xm:sqref>
            </x14:sparkline>
            <x14:sparkline>
              <xm:f>MAR.!J69:M69</xm:f>
              <xm:sqref>H69</xm:sqref>
            </x14:sparkline>
            <x14:sparkline>
              <xm:f>MAR.!J70:M70</xm:f>
              <xm:sqref>H70</xm:sqref>
            </x14:sparkline>
            <x14:sparkline>
              <xm:f>MAR.!J71:M71</xm:f>
              <xm:sqref>H71</xm:sqref>
            </x14:sparkline>
            <x14:sparkline>
              <xm:f>MAR.!J72:M72</xm:f>
              <xm:sqref>H72</xm:sqref>
            </x14:sparkline>
            <x14:sparkline>
              <xm:f>MAR.!J73:M73</xm:f>
              <xm:sqref>H73</xm:sqref>
            </x14:sparkline>
            <x14:sparkline>
              <xm:f>MAR.!J74:M74</xm:f>
              <xm:sqref>H74</xm:sqref>
            </x14:sparkline>
            <x14:sparkline>
              <xm:f>MAR.!J75:M75</xm:f>
              <xm:sqref>H75</xm:sqref>
            </x14:sparkline>
            <x14:sparkline>
              <xm:f>MAR.!J76:M76</xm:f>
              <xm:sqref>H76</xm:sqref>
            </x14:sparkline>
            <x14:sparkline>
              <xm:f>MAR.!J77:M77</xm:f>
              <xm:sqref>H77</xm:sqref>
            </x14:sparkline>
            <x14:sparkline>
              <xm:f>MAR.!J78:M78</xm:f>
              <xm:sqref>H78</xm:sqref>
            </x14:sparkline>
            <x14:sparkline>
              <xm:f>MAR.!J79:M79</xm:f>
              <xm:sqref>H79</xm:sqref>
            </x14:sparkline>
            <x14:sparkline>
              <xm:f>MAR.!J80:M80</xm:f>
              <xm:sqref>H80</xm:sqref>
            </x14:sparkline>
            <x14:sparkline>
              <xm:f>MAR.!J81:M81</xm:f>
              <xm:sqref>H81</xm:sqref>
            </x14:sparkline>
            <x14:sparkline>
              <xm:f>MAR.!J82:M82</xm:f>
              <xm:sqref>H82</xm:sqref>
            </x14:sparkline>
            <x14:sparkline>
              <xm:f>MAR.!J83:M83</xm:f>
              <xm:sqref>H83</xm:sqref>
            </x14:sparkline>
            <x14:sparkline>
              <xm:f>MAR.!J84:M84</xm:f>
              <xm:sqref>H84</xm:sqref>
            </x14:sparkline>
            <x14:sparkline>
              <xm:f>MAR.!J85:M85</xm:f>
              <xm:sqref>H85</xm:sqref>
            </x14:sparkline>
            <x14:sparkline>
              <xm:f>MAR.!J86:M86</xm:f>
              <xm:sqref>H86</xm:sqref>
            </x14:sparkline>
            <x14:sparkline>
              <xm:f>MAR.!J87:M87</xm:f>
              <xm:sqref>H87</xm:sqref>
            </x14:sparkline>
            <x14:sparkline>
              <xm:f>MAR.!J88:M88</xm:f>
              <xm:sqref>H88</xm:sqref>
            </x14:sparkline>
            <x14:sparkline>
              <xm:f>MAR.!J89:M89</xm:f>
              <xm:sqref>H89</xm:sqref>
            </x14:sparkline>
            <x14:sparkline>
              <xm:f>MAR.!J90:M90</xm:f>
              <xm:sqref>H90</xm:sqref>
            </x14:sparkline>
            <x14:sparkline>
              <xm:f>MAR.!J91:M91</xm:f>
              <xm:sqref>H91</xm:sqref>
            </x14:sparkline>
            <x14:sparkline>
              <xm:f>MAR.!J92:M92</xm:f>
              <xm:sqref>H92</xm:sqref>
            </x14:sparkline>
            <x14:sparkline>
              <xm:f>MAR.!J93:M93</xm:f>
              <xm:sqref>H93</xm:sqref>
            </x14:sparkline>
            <x14:sparkline>
              <xm:f>MAR.!J94:M94</xm:f>
              <xm:sqref>H94</xm:sqref>
            </x14:sparkline>
            <x14:sparkline>
              <xm:f>MAR.!J95:M95</xm:f>
              <xm:sqref>H95</xm:sqref>
            </x14:sparkline>
            <x14:sparkline>
              <xm:f>MAR.!J96:M96</xm:f>
              <xm:sqref>H96</xm:sqref>
            </x14:sparkline>
            <x14:sparkline>
              <xm:f>MAR.!J97:M97</xm:f>
              <xm:sqref>H97</xm:sqref>
            </x14:sparkline>
            <x14:sparkline>
              <xm:f>MAR.!J98:M98</xm:f>
              <xm:sqref>H98</xm:sqref>
            </x14:sparkline>
            <x14:sparkline>
              <xm:f>MAR.!J99:M99</xm:f>
              <xm:sqref>H99</xm:sqref>
            </x14:sparkline>
            <x14:sparkline>
              <xm:f>MAR.!J100:M100</xm:f>
              <xm:sqref>H100</xm:sqref>
            </x14:sparkline>
            <x14:sparkline>
              <xm:f>MAR.!J101:M101</xm:f>
              <xm:sqref>H101</xm:sqref>
            </x14:sparkline>
            <x14:sparkline>
              <xm:f>MAR.!J102:M102</xm:f>
              <xm:sqref>H102</xm:sqref>
            </x14:sparkline>
            <x14:sparkline>
              <xm:f>MAR.!J103:M103</xm:f>
              <xm:sqref>H103</xm:sqref>
            </x14:sparkline>
            <x14:sparkline>
              <xm:f>MAR.!J104:M104</xm:f>
              <xm:sqref>H104</xm:sqref>
            </x14:sparkline>
            <x14:sparkline>
              <xm:f>MAR.!J105:M105</xm:f>
              <xm:sqref>H105</xm:sqref>
            </x14:sparkline>
            <x14:sparkline>
              <xm:f>MAR.!J106:M106</xm:f>
              <xm:sqref>H106</xm:sqref>
            </x14:sparkline>
            <x14:sparkline>
              <xm:f>MAR.!J107:M107</xm:f>
              <xm:sqref>H107</xm:sqref>
            </x14:sparkline>
            <x14:sparkline>
              <xm:f>MAR.!J108:M108</xm:f>
              <xm:sqref>H108</xm:sqref>
            </x14:sparkline>
            <x14:sparkline>
              <xm:f>MAR.!J109:M109</xm:f>
              <xm:sqref>H109</xm:sqref>
            </x14:sparkline>
            <x14:sparkline>
              <xm:f>MAR.!J110:M110</xm:f>
              <xm:sqref>H110</xm:sqref>
            </x14:sparkline>
            <x14:sparkline>
              <xm:f>MAR.!J111:M111</xm:f>
              <xm:sqref>H111</xm:sqref>
            </x14:sparkline>
            <x14:sparkline>
              <xm:f>MAR.!J112:M112</xm:f>
              <xm:sqref>H112</xm:sqref>
            </x14:sparkline>
            <x14:sparkline>
              <xm:f>MAR.!J113:M113</xm:f>
              <xm:sqref>H113</xm:sqref>
            </x14:sparkline>
            <x14:sparkline>
              <xm:f>MAR.!J114:M114</xm:f>
              <xm:sqref>H114</xm:sqref>
            </x14:sparkline>
            <x14:sparkline>
              <xm:f>MAR.!J115:M115</xm:f>
              <xm:sqref>H115</xm:sqref>
            </x14:sparkline>
            <x14:sparkline>
              <xm:f>MAR.!J116:M116</xm:f>
              <xm:sqref>H116</xm:sqref>
            </x14:sparkline>
            <x14:sparkline>
              <xm:f>MAR.!J117:M117</xm:f>
              <xm:sqref>H117</xm:sqref>
            </x14:sparkline>
            <x14:sparkline>
              <xm:f>MAR.!J118:M118</xm:f>
              <xm:sqref>H118</xm:sqref>
            </x14:sparkline>
            <x14:sparkline>
              <xm:f>MAR.!J119:M119</xm:f>
              <xm:sqref>H119</xm:sqref>
            </x14:sparkline>
            <x14:sparkline>
              <xm:f>MAR.!J120:M120</xm:f>
              <xm:sqref>H120</xm:sqref>
            </x14:sparkline>
            <x14:sparkline>
              <xm:f>MAR.!J121:M121</xm:f>
              <xm:sqref>H121</xm:sqref>
            </x14:sparkline>
            <x14:sparkline>
              <xm:f>MAR.!J122:M122</xm:f>
              <xm:sqref>H122</xm:sqref>
            </x14:sparkline>
            <x14:sparkline>
              <xm:f>MAR.!J123:M123</xm:f>
              <xm:sqref>H123</xm:sqref>
            </x14:sparkline>
            <x14:sparkline>
              <xm:f>MAR.!J124:M124</xm:f>
              <xm:sqref>H124</xm:sqref>
            </x14:sparkline>
            <x14:sparkline>
              <xm:f>MAR.!J125:M125</xm:f>
              <xm:sqref>H125</xm:sqref>
            </x14:sparkline>
            <x14:sparkline>
              <xm:f>MAR.!J126:M126</xm:f>
              <xm:sqref>H126</xm:sqref>
            </x14:sparkline>
            <x14:sparkline>
              <xm:f>MAR.!J127:M127</xm:f>
              <xm:sqref>H127</xm:sqref>
            </x14:sparkline>
            <x14:sparkline>
              <xm:f>MAR.!J128:M128</xm:f>
              <xm:sqref>H128</xm:sqref>
            </x14:sparkline>
            <x14:sparkline>
              <xm:f>MAR.!J129:M129</xm:f>
              <xm:sqref>H129</xm:sqref>
            </x14:sparkline>
            <x14:sparkline>
              <xm:f>MAR.!J130:M130</xm:f>
              <xm:sqref>H130</xm:sqref>
            </x14:sparkline>
            <x14:sparkline>
              <xm:f>MAR.!J131:M131</xm:f>
              <xm:sqref>H131</xm:sqref>
            </x14:sparkline>
            <x14:sparkline>
              <xm:f>MAR.!J132:M132</xm:f>
              <xm:sqref>H132</xm:sqref>
            </x14:sparkline>
            <x14:sparkline>
              <xm:f>MAR.!J133:M133</xm:f>
              <xm:sqref>H133</xm:sqref>
            </x14:sparkline>
            <x14:sparkline>
              <xm:f>MAR.!J134:M134</xm:f>
              <xm:sqref>H134</xm:sqref>
            </x14:sparkline>
            <x14:sparkline>
              <xm:f>MAR.!J135:M135</xm:f>
              <xm:sqref>H135</xm:sqref>
            </x14:sparkline>
            <x14:sparkline>
              <xm:f>MAR.!J136:M136</xm:f>
              <xm:sqref>H136</xm:sqref>
            </x14:sparkline>
            <x14:sparkline>
              <xm:f>MAR.!J137:M137</xm:f>
              <xm:sqref>H137</xm:sqref>
            </x14:sparkline>
            <x14:sparkline>
              <xm:f>MAR.!J138:M138</xm:f>
              <xm:sqref>H138</xm:sqref>
            </x14:sparkline>
            <x14:sparkline>
              <xm:f>MAR.!J139:M139</xm:f>
              <xm:sqref>H139</xm:sqref>
            </x14:sparkline>
            <x14:sparkline>
              <xm:f>MAR.!J140:M140</xm:f>
              <xm:sqref>H140</xm:sqref>
            </x14:sparkline>
            <x14:sparkline>
              <xm:f>MAR.!J141:M141</xm:f>
              <xm:sqref>H141</xm:sqref>
            </x14:sparkline>
            <x14:sparkline>
              <xm:f>MAR.!J142:M142</xm:f>
              <xm:sqref>H142</xm:sqref>
            </x14:sparkline>
            <x14:sparkline>
              <xm:f>MAR.!J143:M143</xm:f>
              <xm:sqref>H143</xm:sqref>
            </x14:sparkline>
            <x14:sparkline>
              <xm:f>MAR.!J144:M144</xm:f>
              <xm:sqref>H144</xm:sqref>
            </x14:sparkline>
            <x14:sparkline>
              <xm:f>MAR.!J145:M145</xm:f>
              <xm:sqref>H145</xm:sqref>
            </x14:sparkline>
            <x14:sparkline>
              <xm:f>MAR.!J146:M146</xm:f>
              <xm:sqref>H146</xm:sqref>
            </x14:sparkline>
            <x14:sparkline>
              <xm:f>MAR.!J147:M147</xm:f>
              <xm:sqref>H147</xm:sqref>
            </x14:sparkline>
            <x14:sparkline>
              <xm:f>MAR.!J148:M148</xm:f>
              <xm:sqref>H148</xm:sqref>
            </x14:sparkline>
            <x14:sparkline>
              <xm:f>MAR.!J149:M149</xm:f>
              <xm:sqref>H149</xm:sqref>
            </x14:sparkline>
            <x14:sparkline>
              <xm:f>MAR.!J150:M150</xm:f>
              <xm:sqref>H150</xm:sqref>
            </x14:sparkline>
            <x14:sparkline>
              <xm:f>MAR.!J151:M151</xm:f>
              <xm:sqref>H151</xm:sqref>
            </x14:sparkline>
            <x14:sparkline>
              <xm:f>MAR.!J152:M152</xm:f>
              <xm:sqref>H152</xm:sqref>
            </x14:sparkline>
            <x14:sparkline>
              <xm:f>MAR.!J153:M153</xm:f>
              <xm:sqref>H153</xm:sqref>
            </x14:sparkline>
            <x14:sparkline>
              <xm:f>MAR.!J154:M154</xm:f>
              <xm:sqref>H154</xm:sqref>
            </x14:sparkline>
            <x14:sparkline>
              <xm:f>MAR.!J155:M155</xm:f>
              <xm:sqref>H155</xm:sqref>
            </x14:sparkline>
            <x14:sparkline>
              <xm:f>MAR.!J156:M156</xm:f>
              <xm:sqref>H156</xm:sqref>
            </x14:sparkline>
            <x14:sparkline>
              <xm:f>MAR.!J157:M157</xm:f>
              <xm:sqref>H157</xm:sqref>
            </x14:sparkline>
            <x14:sparkline>
              <xm:f>MAR.!J158:M158</xm:f>
              <xm:sqref>H158</xm:sqref>
            </x14:sparkline>
            <x14:sparkline>
              <xm:f>MAR.!J159:M159</xm:f>
              <xm:sqref>H159</xm:sqref>
            </x14:sparkline>
            <x14:sparkline>
              <xm:f>MAR.!J160:M160</xm:f>
              <xm:sqref>H160</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0"/>
  <sheetViews>
    <sheetView workbookViewId="0">
      <pane ySplit="11" topLeftCell="A111" activePane="bottomLeft" state="frozen"/>
      <selection pane="bottomLeft"/>
    </sheetView>
  </sheetViews>
  <sheetFormatPr defaultRowHeight="15" x14ac:dyDescent="0.25"/>
  <cols>
    <col min="1" max="1" width="13.42578125" customWidth="1"/>
    <col min="2" max="2" width="15.28515625" style="25" customWidth="1"/>
    <col min="3" max="3" width="16.42578125" customWidth="1"/>
    <col min="4" max="4" width="25.85546875" style="36" customWidth="1"/>
    <col min="5" max="5" width="16.7109375" style="30" customWidth="1"/>
    <col min="6" max="6" width="19.140625" style="33" customWidth="1"/>
    <col min="7" max="7" width="12" customWidth="1"/>
    <col min="8" max="8" width="13.140625" customWidth="1"/>
    <col min="9" max="9" width="13.42578125" customWidth="1"/>
    <col min="10" max="10" width="15.7109375" customWidth="1"/>
    <col min="11" max="11" width="10.28515625" customWidth="1"/>
  </cols>
  <sheetData>
    <row r="1" spans="1:12" ht="18.75" x14ac:dyDescent="0.25">
      <c r="A1" s="32" t="s">
        <v>377</v>
      </c>
    </row>
    <row r="2" spans="1:12" ht="45" x14ac:dyDescent="0.25">
      <c r="A2" s="21" t="s">
        <v>1</v>
      </c>
    </row>
    <row r="11" spans="1:12" s="23" customFormat="1" x14ac:dyDescent="0.25">
      <c r="A11" s="23" t="s">
        <v>2</v>
      </c>
      <c r="B11" s="26" t="s">
        <v>3</v>
      </c>
      <c r="C11" s="23" t="s">
        <v>4</v>
      </c>
      <c r="D11" s="38" t="s">
        <v>5</v>
      </c>
      <c r="E11" s="29" t="s">
        <v>378</v>
      </c>
      <c r="F11" s="34" t="s">
        <v>7</v>
      </c>
      <c r="G11" s="23" t="s">
        <v>8</v>
      </c>
      <c r="H11" s="23" t="s">
        <v>9</v>
      </c>
      <c r="I11" s="23" t="s">
        <v>10</v>
      </c>
      <c r="J11" s="23" t="s">
        <v>11</v>
      </c>
      <c r="K11" s="23" t="s">
        <v>6</v>
      </c>
    </row>
    <row r="12" spans="1:12" ht="15.75" thickBot="1" x14ac:dyDescent="0.3">
      <c r="A12" s="2" t="s">
        <v>13</v>
      </c>
      <c r="B12" s="20" t="s">
        <v>14</v>
      </c>
      <c r="C12" s="2" t="s">
        <v>15</v>
      </c>
      <c r="D12" s="2" t="s">
        <v>16</v>
      </c>
      <c r="E12" s="27" t="s">
        <v>379</v>
      </c>
      <c r="F12" s="35" t="s">
        <v>18</v>
      </c>
      <c r="G12" s="2" t="s">
        <v>19</v>
      </c>
      <c r="H12" s="2" t="s">
        <v>20</v>
      </c>
      <c r="I12" s="2" t="s">
        <v>21</v>
      </c>
      <c r="J12" s="2" t="s">
        <v>22</v>
      </c>
      <c r="K12" s="2" t="s">
        <v>17</v>
      </c>
      <c r="L12" s="3" t="s">
        <v>23</v>
      </c>
    </row>
    <row r="13" spans="1:12" ht="15.75" thickBot="1" x14ac:dyDescent="0.3">
      <c r="A13" s="2"/>
      <c r="B13" s="16"/>
      <c r="C13" s="2"/>
      <c r="D13" s="41"/>
      <c r="E13" s="27"/>
      <c r="F13" s="35"/>
      <c r="G13" s="2"/>
      <c r="H13" s="2"/>
      <c r="I13" s="2"/>
      <c r="J13" s="2"/>
      <c r="K13" s="2"/>
      <c r="L13" s="3"/>
    </row>
    <row r="14" spans="1:12" ht="15.75" thickBot="1" x14ac:dyDescent="0.3">
      <c r="A14" s="2"/>
      <c r="B14" s="16"/>
      <c r="C14" s="2"/>
      <c r="D14" s="41"/>
      <c r="E14" s="27"/>
      <c r="F14" s="35"/>
      <c r="G14" s="2"/>
      <c r="H14" s="2"/>
      <c r="I14" s="2"/>
      <c r="J14" s="2"/>
      <c r="K14" s="2"/>
      <c r="L14" s="3"/>
    </row>
    <row r="15" spans="1:12" x14ac:dyDescent="0.25">
      <c r="A15" s="2"/>
      <c r="B15" s="16"/>
      <c r="C15" s="2"/>
      <c r="D15" s="41"/>
      <c r="E15" s="27"/>
      <c r="F15" s="35"/>
      <c r="G15" s="2"/>
      <c r="H15" s="2"/>
      <c r="I15" s="2"/>
      <c r="J15" s="2"/>
      <c r="K15" s="2"/>
      <c r="L15" s="3"/>
    </row>
    <row r="16" spans="1:12" x14ac:dyDescent="0.25">
      <c r="A16" s="2"/>
      <c r="B16" s="16"/>
      <c r="C16" s="2"/>
      <c r="D16" s="2"/>
      <c r="E16" s="27"/>
      <c r="F16" s="35"/>
      <c r="G16" s="2"/>
      <c r="H16" s="2"/>
      <c r="I16" s="2"/>
      <c r="J16" s="2"/>
      <c r="K16" s="2"/>
      <c r="L16" s="3"/>
    </row>
    <row r="17" spans="1:12" x14ac:dyDescent="0.25">
      <c r="A17" s="2"/>
      <c r="B17" s="16"/>
      <c r="C17" s="2"/>
      <c r="D17" s="40"/>
      <c r="E17" s="27"/>
      <c r="F17" s="35"/>
      <c r="G17" s="2"/>
      <c r="H17" s="2"/>
      <c r="I17" s="2"/>
      <c r="J17" s="2"/>
      <c r="K17" s="2"/>
      <c r="L17" s="3"/>
    </row>
    <row r="18" spans="1:12" x14ac:dyDescent="0.25">
      <c r="A18" s="2"/>
      <c r="B18" s="16"/>
      <c r="C18" s="2"/>
      <c r="D18" s="40"/>
      <c r="E18" s="27"/>
      <c r="F18" s="35"/>
      <c r="G18" s="2"/>
      <c r="H18" s="2"/>
      <c r="I18" s="2"/>
      <c r="J18" s="2"/>
      <c r="K18" s="2"/>
      <c r="L18" s="3"/>
    </row>
    <row r="19" spans="1:12" x14ac:dyDescent="0.25">
      <c r="A19" s="2"/>
      <c r="B19" s="16"/>
      <c r="C19" s="2"/>
      <c r="D19" s="40"/>
      <c r="E19" s="27"/>
      <c r="F19" s="35"/>
      <c r="G19" s="2"/>
      <c r="H19" s="2"/>
      <c r="I19" s="2"/>
      <c r="J19" s="2"/>
      <c r="K19" s="2"/>
      <c r="L19" s="3"/>
    </row>
    <row r="20" spans="1:12" x14ac:dyDescent="0.25">
      <c r="A20" s="2"/>
      <c r="B20" s="16"/>
      <c r="C20" s="2"/>
      <c r="D20" s="40"/>
      <c r="E20" s="27"/>
      <c r="F20" s="35"/>
      <c r="G20" s="2"/>
      <c r="H20" s="2"/>
      <c r="I20" s="2"/>
      <c r="J20" s="2"/>
      <c r="K20" s="2"/>
      <c r="L20" s="3"/>
    </row>
    <row r="21" spans="1:12" x14ac:dyDescent="0.25">
      <c r="A21" s="2"/>
      <c r="B21" s="16"/>
      <c r="C21" s="2"/>
      <c r="D21" s="40"/>
      <c r="E21" s="27"/>
      <c r="F21" s="35"/>
      <c r="G21" s="2"/>
      <c r="H21" s="2"/>
      <c r="I21" s="2"/>
      <c r="J21" s="2"/>
      <c r="K21" s="2"/>
      <c r="L21" s="3"/>
    </row>
    <row r="22" spans="1:12" x14ac:dyDescent="0.25">
      <c r="A22" s="2"/>
      <c r="B22" s="16"/>
      <c r="C22" s="2"/>
      <c r="D22" s="40"/>
      <c r="E22" s="27"/>
      <c r="F22" s="35"/>
      <c r="G22" s="2"/>
      <c r="H22" s="2"/>
      <c r="I22" s="2"/>
      <c r="J22" s="2"/>
      <c r="K22" s="2"/>
      <c r="L22" s="3"/>
    </row>
    <row r="23" spans="1:12" x14ac:dyDescent="0.25">
      <c r="A23" s="2"/>
      <c r="B23" s="16"/>
      <c r="C23" s="2"/>
      <c r="D23" s="2"/>
      <c r="E23" s="27"/>
      <c r="F23" s="35"/>
      <c r="G23" s="2"/>
      <c r="H23" s="2"/>
      <c r="I23" s="2"/>
      <c r="J23" s="2"/>
      <c r="K23" s="2"/>
      <c r="L23" s="3"/>
    </row>
    <row r="24" spans="1:12" x14ac:dyDescent="0.25">
      <c r="A24" s="2"/>
      <c r="B24" s="16"/>
      <c r="C24" s="2"/>
      <c r="D24" s="2"/>
      <c r="E24" s="27"/>
      <c r="F24" s="35"/>
      <c r="G24" s="2"/>
      <c r="H24" s="2"/>
      <c r="I24" s="2"/>
      <c r="J24" s="2"/>
      <c r="K24" s="2"/>
      <c r="L24" s="3"/>
    </row>
    <row r="25" spans="1:12" x14ac:dyDescent="0.25">
      <c r="A25" s="2"/>
      <c r="B25" s="16"/>
      <c r="C25" s="2"/>
      <c r="D25" s="2"/>
      <c r="E25" s="27"/>
      <c r="F25" s="35"/>
      <c r="G25" s="2"/>
      <c r="H25" s="2"/>
      <c r="I25" s="2"/>
      <c r="J25" s="2"/>
      <c r="K25" s="2"/>
      <c r="L25" s="3"/>
    </row>
    <row r="26" spans="1:12" x14ac:dyDescent="0.25">
      <c r="A26" s="2"/>
      <c r="B26" s="16"/>
      <c r="C26" s="2"/>
      <c r="D26" s="40"/>
      <c r="E26" s="27"/>
      <c r="F26" s="35"/>
      <c r="G26" s="2"/>
      <c r="H26" s="2"/>
      <c r="I26" s="2"/>
      <c r="J26" s="2"/>
      <c r="K26" s="2"/>
      <c r="L26" s="3"/>
    </row>
    <row r="27" spans="1:12" x14ac:dyDescent="0.25">
      <c r="A27" s="2"/>
      <c r="B27" s="16"/>
      <c r="C27" s="2"/>
      <c r="D27" s="40"/>
      <c r="E27" s="27"/>
      <c r="F27" s="35"/>
      <c r="G27" s="2"/>
      <c r="H27" s="2"/>
      <c r="I27" s="2"/>
      <c r="J27" s="2"/>
      <c r="K27" s="2"/>
      <c r="L27" s="3"/>
    </row>
    <row r="28" spans="1:12" x14ac:dyDescent="0.25">
      <c r="A28" s="2"/>
      <c r="B28" s="16"/>
      <c r="C28" s="2"/>
      <c r="D28" s="40"/>
      <c r="E28" s="27"/>
      <c r="F28" s="35"/>
      <c r="G28" s="2"/>
      <c r="H28" s="2"/>
      <c r="I28" s="2"/>
      <c r="J28" s="2"/>
      <c r="K28" s="2"/>
      <c r="L28" s="3"/>
    </row>
    <row r="29" spans="1:12" x14ac:dyDescent="0.25">
      <c r="A29" s="2"/>
      <c r="B29" s="16"/>
      <c r="C29" s="2"/>
      <c r="D29" s="40"/>
      <c r="E29" s="27"/>
      <c r="F29" s="35"/>
      <c r="G29" s="2"/>
      <c r="H29" s="2"/>
      <c r="I29" s="2"/>
      <c r="J29" s="2"/>
      <c r="K29" s="2"/>
      <c r="L29" s="3"/>
    </row>
    <row r="30" spans="1:12" x14ac:dyDescent="0.25">
      <c r="A30" s="2"/>
      <c r="B30" s="16"/>
      <c r="C30" s="2"/>
      <c r="D30" s="40"/>
      <c r="E30" s="27"/>
      <c r="F30" s="35"/>
      <c r="G30" s="2"/>
      <c r="H30" s="2"/>
      <c r="I30" s="2"/>
      <c r="J30" s="2"/>
      <c r="K30" s="2"/>
      <c r="L30" s="3"/>
    </row>
    <row r="31" spans="1:12" x14ac:dyDescent="0.25">
      <c r="A31" s="2"/>
      <c r="B31" s="16"/>
      <c r="C31" s="2"/>
      <c r="D31" s="40"/>
      <c r="E31" s="27"/>
      <c r="F31" s="35"/>
      <c r="G31" s="2"/>
      <c r="H31" s="2"/>
      <c r="I31" s="2"/>
      <c r="J31" s="2"/>
      <c r="K31" s="2"/>
      <c r="L31" s="3"/>
    </row>
    <row r="32" spans="1:12" x14ac:dyDescent="0.25">
      <c r="A32" s="2"/>
      <c r="B32" s="16"/>
      <c r="C32" s="2"/>
      <c r="D32" s="40"/>
      <c r="E32" s="27"/>
      <c r="F32" s="35"/>
      <c r="G32" s="2"/>
      <c r="H32" s="2"/>
      <c r="I32" s="2"/>
      <c r="J32" s="2"/>
      <c r="K32" s="2"/>
      <c r="L32" s="3"/>
    </row>
    <row r="33" spans="1:12" x14ac:dyDescent="0.25">
      <c r="A33" s="2"/>
      <c r="B33" s="16"/>
      <c r="C33" s="2"/>
      <c r="D33" s="2"/>
      <c r="E33" s="27"/>
      <c r="F33" s="35"/>
      <c r="G33" s="2"/>
      <c r="H33" s="2"/>
      <c r="I33" s="2"/>
      <c r="J33" s="2"/>
      <c r="K33" s="2"/>
      <c r="L33" s="3"/>
    </row>
    <row r="34" spans="1:12" ht="15.75" x14ac:dyDescent="0.25">
      <c r="A34" s="2"/>
      <c r="B34" s="16"/>
      <c r="C34" s="2"/>
      <c r="D34" s="39"/>
      <c r="E34" s="27"/>
      <c r="F34" s="35"/>
      <c r="G34" s="2"/>
      <c r="H34" s="2"/>
      <c r="I34" s="2"/>
      <c r="J34" s="2"/>
      <c r="K34" s="2"/>
      <c r="L34" s="3"/>
    </row>
    <row r="35" spans="1:12" ht="15.75" x14ac:dyDescent="0.25">
      <c r="A35" s="2"/>
      <c r="B35" s="16"/>
      <c r="C35" s="2"/>
      <c r="D35" s="39"/>
      <c r="E35" s="27"/>
      <c r="F35" s="35"/>
      <c r="G35" s="2"/>
      <c r="H35" s="2"/>
      <c r="I35" s="2"/>
      <c r="J35" s="2"/>
      <c r="K35" s="2"/>
      <c r="L35" s="3"/>
    </row>
    <row r="36" spans="1:12" ht="15.75" x14ac:dyDescent="0.25">
      <c r="A36" s="2"/>
      <c r="B36" s="16"/>
      <c r="C36" s="2"/>
      <c r="D36" s="39"/>
      <c r="E36" s="27"/>
      <c r="F36" s="35"/>
      <c r="G36" s="2"/>
      <c r="H36" s="2"/>
      <c r="I36" s="2"/>
      <c r="J36" s="2"/>
      <c r="K36" s="2"/>
      <c r="L36" s="3"/>
    </row>
    <row r="37" spans="1:12" ht="15.75" x14ac:dyDescent="0.25">
      <c r="A37" s="2"/>
      <c r="B37" s="16"/>
      <c r="C37" s="2"/>
      <c r="D37" s="39"/>
      <c r="E37" s="27"/>
      <c r="F37" s="35"/>
      <c r="G37" s="2"/>
      <c r="H37" s="2"/>
      <c r="I37" s="2"/>
      <c r="J37" s="2"/>
      <c r="K37" s="2"/>
      <c r="L37" s="3"/>
    </row>
    <row r="38" spans="1:12" ht="15.75" x14ac:dyDescent="0.25">
      <c r="A38" s="2"/>
      <c r="B38" s="16"/>
      <c r="C38" s="2"/>
      <c r="D38" s="39"/>
      <c r="E38" s="27"/>
      <c r="F38" s="35"/>
      <c r="G38" s="2"/>
      <c r="H38" s="2"/>
      <c r="I38" s="2"/>
      <c r="J38" s="2"/>
      <c r="K38" s="2"/>
      <c r="L38" s="3"/>
    </row>
    <row r="39" spans="1:12" ht="15.75" x14ac:dyDescent="0.25">
      <c r="A39" s="2"/>
      <c r="B39" s="16"/>
      <c r="C39" s="2"/>
      <c r="D39" s="39"/>
      <c r="E39" s="27"/>
      <c r="F39" s="35"/>
      <c r="G39" s="2"/>
      <c r="H39" s="2"/>
      <c r="I39" s="2"/>
      <c r="J39" s="2"/>
      <c r="K39" s="2"/>
      <c r="L39" s="3"/>
    </row>
    <row r="40" spans="1:12" x14ac:dyDescent="0.25">
      <c r="A40" s="2"/>
      <c r="B40" s="16"/>
      <c r="C40" s="2"/>
      <c r="D40" s="2"/>
      <c r="E40" s="27"/>
      <c r="F40" s="35"/>
      <c r="G40" s="2"/>
      <c r="H40" s="2"/>
      <c r="I40" s="2"/>
      <c r="J40" s="2"/>
      <c r="K40" s="2"/>
      <c r="L40" s="3"/>
    </row>
    <row r="41" spans="1:12" x14ac:dyDescent="0.25">
      <c r="A41" s="2"/>
      <c r="B41" s="16"/>
      <c r="C41" s="2"/>
      <c r="D41" s="24"/>
      <c r="E41" s="27"/>
      <c r="F41" s="35"/>
      <c r="G41" s="2"/>
      <c r="H41" s="2"/>
      <c r="I41" s="2"/>
      <c r="J41" s="2"/>
      <c r="K41" s="2"/>
      <c r="L41" s="3"/>
    </row>
    <row r="42" spans="1:12" x14ac:dyDescent="0.25">
      <c r="A42" s="2"/>
      <c r="B42" s="16"/>
      <c r="C42" s="2"/>
      <c r="D42" s="24"/>
      <c r="E42" s="27"/>
      <c r="F42" s="35"/>
      <c r="G42" s="2"/>
      <c r="H42" s="2"/>
      <c r="I42" s="2"/>
      <c r="J42" s="2"/>
      <c r="K42" s="2"/>
      <c r="L42" s="3"/>
    </row>
    <row r="43" spans="1:12" x14ac:dyDescent="0.25">
      <c r="A43" s="2"/>
      <c r="B43" s="16"/>
      <c r="C43" s="2"/>
      <c r="D43" s="24"/>
      <c r="E43" s="27"/>
      <c r="F43" s="35"/>
      <c r="G43" s="2"/>
      <c r="H43" s="2"/>
      <c r="I43" s="2"/>
      <c r="J43" s="2"/>
      <c r="K43" s="2"/>
      <c r="L43" s="3"/>
    </row>
    <row r="44" spans="1:12" x14ac:dyDescent="0.25">
      <c r="A44" s="2"/>
      <c r="B44" s="16"/>
      <c r="C44" s="2"/>
      <c r="D44" s="24"/>
      <c r="E44" s="27"/>
      <c r="F44" s="35"/>
      <c r="G44" s="2"/>
      <c r="H44" s="2"/>
      <c r="I44" s="2"/>
      <c r="J44" s="2"/>
      <c r="K44" s="2"/>
      <c r="L44" s="3"/>
    </row>
    <row r="45" spans="1:12" x14ac:dyDescent="0.25">
      <c r="A45" s="2"/>
      <c r="B45" s="16"/>
      <c r="C45" s="2"/>
      <c r="D45" s="24"/>
      <c r="E45" s="27"/>
      <c r="F45" s="35"/>
      <c r="G45" s="2"/>
      <c r="H45" s="2"/>
      <c r="I45" s="2"/>
      <c r="J45" s="2"/>
      <c r="K45" s="2"/>
      <c r="L45" s="3"/>
    </row>
    <row r="46" spans="1:12" x14ac:dyDescent="0.25">
      <c r="A46" s="2"/>
      <c r="B46" s="16"/>
      <c r="C46" s="2"/>
      <c r="D46" s="24"/>
      <c r="E46" s="27"/>
      <c r="F46" s="35"/>
      <c r="G46" s="2"/>
      <c r="H46" s="2"/>
      <c r="I46" s="2"/>
      <c r="J46" s="2"/>
      <c r="K46" s="2"/>
      <c r="L46" s="3"/>
    </row>
    <row r="47" spans="1:12" x14ac:dyDescent="0.25">
      <c r="A47" s="2"/>
      <c r="B47" s="16"/>
      <c r="C47" s="2"/>
      <c r="D47" s="40"/>
      <c r="E47" s="27"/>
      <c r="F47" s="35"/>
      <c r="G47" s="2"/>
      <c r="H47" s="2"/>
      <c r="I47" s="2"/>
      <c r="J47" s="2"/>
      <c r="K47" s="2"/>
      <c r="L47" s="3"/>
    </row>
    <row r="48" spans="1:12" x14ac:dyDescent="0.25">
      <c r="A48" s="2"/>
      <c r="B48" s="16"/>
      <c r="C48" s="2"/>
      <c r="D48" s="24"/>
      <c r="E48" s="27"/>
      <c r="F48" s="35"/>
      <c r="G48" s="2"/>
      <c r="H48" s="2"/>
      <c r="I48" s="2"/>
      <c r="J48" s="2"/>
      <c r="K48" s="2"/>
      <c r="L48" s="3"/>
    </row>
    <row r="49" spans="1:12" x14ac:dyDescent="0.25">
      <c r="A49" s="2"/>
      <c r="B49" s="16"/>
      <c r="C49" s="2"/>
      <c r="D49" s="24"/>
      <c r="E49" s="27"/>
      <c r="F49" s="35"/>
      <c r="G49" s="2"/>
      <c r="H49" s="2"/>
      <c r="I49" s="2"/>
      <c r="J49" s="2"/>
      <c r="K49" s="2"/>
      <c r="L49" s="3"/>
    </row>
    <row r="50" spans="1:12" x14ac:dyDescent="0.25">
      <c r="A50" s="2"/>
      <c r="B50" s="16"/>
      <c r="C50" s="2"/>
      <c r="D50" s="24"/>
      <c r="E50" s="27"/>
      <c r="F50" s="35"/>
      <c r="G50" s="2"/>
      <c r="H50" s="2"/>
      <c r="I50" s="2"/>
      <c r="J50" s="2"/>
      <c r="K50" s="2"/>
      <c r="L50" s="3"/>
    </row>
    <row r="51" spans="1:12" x14ac:dyDescent="0.25">
      <c r="A51" s="2"/>
      <c r="B51" s="16"/>
      <c r="C51" s="2"/>
      <c r="D51" s="40"/>
      <c r="E51" s="27"/>
      <c r="F51" s="35"/>
      <c r="G51" s="2"/>
      <c r="H51" s="2"/>
      <c r="I51" s="2"/>
      <c r="J51" s="2"/>
      <c r="K51" s="2"/>
      <c r="L51" s="3"/>
    </row>
    <row r="52" spans="1:12" x14ac:dyDescent="0.25">
      <c r="A52" s="2"/>
      <c r="B52" s="16"/>
      <c r="C52" s="2"/>
      <c r="D52" s="40"/>
      <c r="E52" s="27"/>
      <c r="F52" s="35"/>
      <c r="G52" s="2"/>
      <c r="H52" s="2"/>
      <c r="I52" s="2"/>
      <c r="J52" s="2"/>
      <c r="K52" s="2"/>
      <c r="L52" s="3"/>
    </row>
    <row r="53" spans="1:12" x14ac:dyDescent="0.25">
      <c r="A53" s="2"/>
      <c r="B53" s="16"/>
      <c r="C53" s="2"/>
      <c r="D53" s="40"/>
      <c r="E53" s="27"/>
      <c r="F53" s="35"/>
      <c r="G53" s="2"/>
      <c r="H53" s="2"/>
      <c r="I53" s="2"/>
      <c r="J53" s="2"/>
      <c r="K53" s="2"/>
      <c r="L53" s="3"/>
    </row>
    <row r="54" spans="1:12" x14ac:dyDescent="0.25">
      <c r="A54" s="2"/>
      <c r="B54" s="16"/>
      <c r="C54" s="2"/>
      <c r="D54" s="40"/>
      <c r="E54" s="27"/>
      <c r="F54" s="35"/>
      <c r="G54" s="2"/>
      <c r="H54" s="2"/>
      <c r="I54" s="2"/>
      <c r="J54" s="2"/>
      <c r="K54" s="2"/>
      <c r="L54" s="3"/>
    </row>
    <row r="55" spans="1:12" x14ac:dyDescent="0.25">
      <c r="A55" s="2"/>
      <c r="B55" s="16"/>
      <c r="C55" s="2"/>
      <c r="D55" s="40"/>
      <c r="E55" s="27"/>
      <c r="F55" s="35"/>
      <c r="G55" s="2"/>
      <c r="H55" s="2"/>
      <c r="I55" s="2"/>
      <c r="J55" s="2"/>
      <c r="K55" s="2"/>
      <c r="L55" s="3"/>
    </row>
    <row r="56" spans="1:12" x14ac:dyDescent="0.25">
      <c r="A56" s="2"/>
      <c r="B56" s="16"/>
      <c r="C56" s="2"/>
      <c r="D56" s="40"/>
      <c r="E56" s="27"/>
      <c r="F56" s="35"/>
      <c r="G56" s="2"/>
      <c r="H56" s="2"/>
      <c r="I56" s="2"/>
      <c r="J56" s="2"/>
      <c r="K56" s="2"/>
      <c r="L56" s="3"/>
    </row>
    <row r="57" spans="1:12" x14ac:dyDescent="0.25">
      <c r="A57" s="2"/>
      <c r="B57" s="16"/>
      <c r="C57" s="2"/>
      <c r="D57" s="2"/>
      <c r="E57" s="27"/>
      <c r="F57" s="35"/>
      <c r="G57" s="2"/>
      <c r="H57" s="2"/>
      <c r="I57" s="2"/>
      <c r="J57" s="2"/>
      <c r="K57" s="2"/>
      <c r="L57" s="3"/>
    </row>
    <row r="58" spans="1:12" x14ac:dyDescent="0.25">
      <c r="A58" s="2"/>
      <c r="B58" s="16"/>
      <c r="C58" s="2"/>
      <c r="D58" s="40"/>
      <c r="E58" s="27"/>
      <c r="F58" s="35"/>
      <c r="G58" s="2"/>
      <c r="H58" s="2"/>
      <c r="I58" s="2"/>
      <c r="J58" s="2"/>
      <c r="K58" s="2"/>
      <c r="L58" s="3"/>
    </row>
    <row r="59" spans="1:12" x14ac:dyDescent="0.25">
      <c r="A59" s="2"/>
      <c r="B59" s="16"/>
      <c r="C59" s="2"/>
      <c r="D59" s="40"/>
      <c r="E59" s="27"/>
      <c r="F59" s="35"/>
      <c r="G59" s="2"/>
      <c r="H59" s="2"/>
      <c r="I59" s="2"/>
      <c r="J59" s="2"/>
      <c r="K59" s="2"/>
      <c r="L59" s="3"/>
    </row>
    <row r="60" spans="1:12" x14ac:dyDescent="0.25">
      <c r="A60" s="2"/>
      <c r="B60" s="16"/>
      <c r="C60" s="2"/>
      <c r="D60" s="40"/>
      <c r="E60" s="27"/>
      <c r="F60" s="35"/>
      <c r="G60" s="2"/>
      <c r="H60" s="2"/>
      <c r="I60" s="2"/>
      <c r="J60" s="2"/>
      <c r="K60" s="2"/>
      <c r="L60" s="3"/>
    </row>
    <row r="61" spans="1:12" x14ac:dyDescent="0.25">
      <c r="A61" s="2"/>
      <c r="B61" s="16"/>
      <c r="C61" s="2"/>
      <c r="D61" s="40"/>
      <c r="E61" s="27"/>
      <c r="F61" s="35"/>
      <c r="G61" s="2"/>
      <c r="H61" s="2"/>
      <c r="I61" s="2"/>
      <c r="J61" s="2"/>
      <c r="K61" s="2"/>
      <c r="L61" s="3"/>
    </row>
    <row r="62" spans="1:12" x14ac:dyDescent="0.25">
      <c r="A62" s="2"/>
      <c r="B62" s="16"/>
      <c r="C62" s="2"/>
      <c r="D62" s="40"/>
      <c r="E62" s="27"/>
      <c r="F62" s="35"/>
      <c r="G62" s="2"/>
      <c r="H62" s="2"/>
      <c r="I62" s="2"/>
      <c r="J62" s="2"/>
      <c r="K62" s="2"/>
      <c r="L62" s="3"/>
    </row>
    <row r="63" spans="1:12" x14ac:dyDescent="0.25">
      <c r="A63" s="2"/>
      <c r="B63" s="16"/>
      <c r="C63" s="2"/>
      <c r="D63" s="40"/>
      <c r="E63" s="27"/>
      <c r="F63" s="35"/>
      <c r="G63" s="2"/>
      <c r="H63" s="2"/>
      <c r="I63" s="2"/>
      <c r="J63" s="2"/>
      <c r="K63" s="2"/>
      <c r="L63" s="3"/>
    </row>
    <row r="64" spans="1:12" x14ac:dyDescent="0.25">
      <c r="A64" s="2"/>
      <c r="B64" s="16"/>
      <c r="C64" s="2"/>
      <c r="D64" s="40"/>
      <c r="E64" s="27"/>
      <c r="F64" s="35"/>
      <c r="G64" s="2"/>
      <c r="H64" s="2"/>
      <c r="I64" s="2"/>
      <c r="J64" s="2"/>
      <c r="K64" s="2"/>
      <c r="L64" s="3"/>
    </row>
    <row r="65" spans="1:12" x14ac:dyDescent="0.25">
      <c r="A65" s="2"/>
      <c r="B65" s="16"/>
      <c r="C65" s="2"/>
      <c r="D65" s="40"/>
      <c r="E65" s="27"/>
      <c r="F65" s="35"/>
      <c r="G65" s="2"/>
      <c r="H65" s="2"/>
      <c r="I65" s="2"/>
      <c r="J65" s="2"/>
      <c r="K65" s="2"/>
      <c r="L65" s="3"/>
    </row>
    <row r="66" spans="1:12" x14ac:dyDescent="0.25">
      <c r="A66" s="2"/>
      <c r="B66" s="16"/>
      <c r="C66" s="2"/>
      <c r="D66" s="40"/>
      <c r="E66" s="27"/>
      <c r="F66" s="35"/>
      <c r="G66" s="2"/>
      <c r="H66" s="2"/>
      <c r="I66" s="2"/>
      <c r="J66" s="2"/>
      <c r="K66" s="2"/>
      <c r="L66" s="3"/>
    </row>
    <row r="67" spans="1:12" x14ac:dyDescent="0.25">
      <c r="A67" s="2"/>
      <c r="B67" s="16"/>
      <c r="C67" s="2"/>
      <c r="D67" s="40"/>
      <c r="E67" s="27"/>
      <c r="F67" s="35"/>
      <c r="G67" s="2"/>
      <c r="H67" s="2"/>
      <c r="I67" s="2"/>
      <c r="J67" s="2"/>
      <c r="K67" s="2"/>
      <c r="L67" s="3"/>
    </row>
    <row r="68" spans="1:12" x14ac:dyDescent="0.25">
      <c r="A68" s="2"/>
      <c r="B68" s="16"/>
      <c r="C68" s="2"/>
      <c r="D68" s="40"/>
      <c r="E68" s="27"/>
      <c r="F68" s="35"/>
      <c r="G68" s="2"/>
      <c r="H68" s="2"/>
      <c r="I68" s="2"/>
      <c r="J68" s="2"/>
      <c r="K68" s="2"/>
      <c r="L68" s="3"/>
    </row>
    <row r="69" spans="1:12" x14ac:dyDescent="0.25">
      <c r="A69" s="2"/>
      <c r="B69" s="16"/>
      <c r="C69" s="2"/>
      <c r="D69" s="40"/>
      <c r="E69" s="27"/>
      <c r="F69" s="35"/>
      <c r="G69" s="2"/>
      <c r="H69" s="2"/>
      <c r="I69" s="2"/>
      <c r="J69" s="2"/>
      <c r="K69" s="2"/>
      <c r="L69" s="3"/>
    </row>
    <row r="70" spans="1:12" x14ac:dyDescent="0.25">
      <c r="A70" s="2"/>
      <c r="B70" s="16"/>
      <c r="C70" s="2"/>
      <c r="D70" s="40"/>
      <c r="E70" s="27"/>
      <c r="F70" s="35"/>
      <c r="G70" s="2"/>
      <c r="H70" s="2"/>
      <c r="I70" s="2"/>
      <c r="J70" s="2"/>
      <c r="K70" s="2"/>
      <c r="L70" s="3"/>
    </row>
    <row r="71" spans="1:12" x14ac:dyDescent="0.25">
      <c r="A71" s="2"/>
      <c r="B71" s="16"/>
      <c r="C71" s="2"/>
      <c r="D71" s="40"/>
      <c r="E71" s="27"/>
      <c r="F71" s="35"/>
      <c r="G71" s="2"/>
      <c r="H71" s="2"/>
      <c r="I71" s="2"/>
      <c r="J71" s="2"/>
      <c r="K71" s="2"/>
      <c r="L71" s="3"/>
    </row>
    <row r="72" spans="1:12" x14ac:dyDescent="0.25">
      <c r="A72" s="2"/>
      <c r="B72" s="16"/>
      <c r="C72" s="2"/>
      <c r="D72" s="40"/>
      <c r="E72" s="27"/>
      <c r="F72" s="35"/>
      <c r="G72" s="2"/>
      <c r="H72" s="2"/>
      <c r="I72" s="2"/>
      <c r="J72" s="2"/>
      <c r="K72" s="2"/>
      <c r="L72" s="3"/>
    </row>
    <row r="73" spans="1:12" x14ac:dyDescent="0.25">
      <c r="A73" s="2"/>
      <c r="B73" s="16"/>
      <c r="C73" s="2"/>
      <c r="D73" s="40"/>
      <c r="E73" s="27"/>
      <c r="F73" s="35"/>
      <c r="G73" s="2"/>
      <c r="H73" s="2"/>
      <c r="I73" s="2"/>
      <c r="J73" s="2"/>
      <c r="K73" s="2"/>
      <c r="L73" s="3"/>
    </row>
    <row r="74" spans="1:12" x14ac:dyDescent="0.25">
      <c r="A74" s="2"/>
      <c r="B74" s="16"/>
      <c r="C74" s="2"/>
      <c r="D74" s="40"/>
      <c r="E74" s="27"/>
      <c r="F74" s="35"/>
      <c r="G74" s="2"/>
      <c r="H74" s="2"/>
      <c r="I74" s="2"/>
      <c r="J74" s="2"/>
      <c r="K74" s="2"/>
      <c r="L74" s="3"/>
    </row>
    <row r="75" spans="1:12" x14ac:dyDescent="0.25">
      <c r="A75" s="2"/>
      <c r="B75" s="16"/>
      <c r="C75" s="2"/>
      <c r="D75" s="40"/>
      <c r="E75" s="27"/>
      <c r="F75" s="35"/>
      <c r="G75" s="2"/>
      <c r="H75" s="2"/>
      <c r="I75" s="2"/>
      <c r="J75" s="2"/>
      <c r="K75" s="2"/>
      <c r="L75" s="3"/>
    </row>
    <row r="76" spans="1:12" x14ac:dyDescent="0.25">
      <c r="A76" s="2"/>
      <c r="B76" s="16"/>
      <c r="C76" s="2"/>
      <c r="D76" s="40"/>
      <c r="E76" s="27"/>
      <c r="F76" s="35"/>
      <c r="G76" s="2"/>
      <c r="H76" s="2"/>
      <c r="I76" s="2"/>
      <c r="J76" s="2"/>
      <c r="K76" s="2"/>
      <c r="L76" s="3"/>
    </row>
    <row r="77" spans="1:12" x14ac:dyDescent="0.25">
      <c r="A77" s="2"/>
      <c r="B77" s="16"/>
      <c r="C77" s="2"/>
      <c r="D77" s="40"/>
      <c r="E77" s="27"/>
      <c r="F77" s="35"/>
      <c r="G77" s="2"/>
      <c r="H77" s="2"/>
      <c r="I77" s="2"/>
      <c r="J77" s="2"/>
      <c r="K77" s="2"/>
      <c r="L77" s="3"/>
    </row>
    <row r="78" spans="1:12" x14ac:dyDescent="0.25">
      <c r="A78" s="2"/>
      <c r="B78" s="16"/>
      <c r="C78" s="2"/>
      <c r="D78" s="40"/>
      <c r="E78" s="27"/>
      <c r="F78" s="35"/>
      <c r="G78" s="2"/>
      <c r="H78" s="2"/>
      <c r="I78" s="2"/>
      <c r="J78" s="2"/>
      <c r="K78" s="2"/>
      <c r="L78" s="3"/>
    </row>
    <row r="79" spans="1:12" ht="15.75" x14ac:dyDescent="0.25">
      <c r="A79" s="2"/>
      <c r="B79" s="16"/>
      <c r="C79" s="2"/>
      <c r="D79" s="39"/>
      <c r="E79" s="27"/>
      <c r="F79" s="35"/>
      <c r="G79" s="2"/>
      <c r="H79" s="2"/>
      <c r="I79" s="2"/>
      <c r="J79" s="2"/>
      <c r="K79" s="2"/>
      <c r="L79" s="3"/>
    </row>
    <row r="80" spans="1:12" ht="15.75" x14ac:dyDescent="0.25">
      <c r="A80" s="2"/>
      <c r="B80" s="16"/>
      <c r="C80" s="2"/>
      <c r="D80" s="39"/>
      <c r="E80" s="27"/>
      <c r="F80" s="35"/>
      <c r="G80" s="2"/>
      <c r="H80" s="2"/>
      <c r="I80" s="2"/>
      <c r="J80" s="2"/>
      <c r="K80" s="2"/>
      <c r="L80" s="3"/>
    </row>
    <row r="81" spans="1:12" ht="15.75" x14ac:dyDescent="0.25">
      <c r="A81" s="2"/>
      <c r="B81" s="16"/>
      <c r="C81" s="2"/>
      <c r="D81" s="39"/>
      <c r="E81" s="27"/>
      <c r="F81" s="35"/>
      <c r="G81" s="2"/>
      <c r="H81" s="2"/>
      <c r="I81" s="2"/>
      <c r="J81" s="2"/>
      <c r="K81" s="2"/>
      <c r="L81" s="3"/>
    </row>
    <row r="82" spans="1:12" ht="15.75" x14ac:dyDescent="0.25">
      <c r="A82" s="2"/>
      <c r="B82" s="16"/>
      <c r="C82" s="2"/>
      <c r="D82" s="39"/>
      <c r="E82" s="27"/>
      <c r="F82" s="35"/>
      <c r="G82" s="2"/>
      <c r="H82" s="2"/>
      <c r="I82" s="2"/>
      <c r="J82" s="2"/>
      <c r="K82" s="2"/>
      <c r="L82" s="3"/>
    </row>
    <row r="83" spans="1:12" ht="15.75" x14ac:dyDescent="0.25">
      <c r="A83" s="2"/>
      <c r="B83" s="16"/>
      <c r="C83" s="2"/>
      <c r="D83" s="39"/>
      <c r="E83" s="27"/>
      <c r="F83" s="35"/>
      <c r="G83" s="2"/>
      <c r="H83" s="2"/>
      <c r="I83" s="2"/>
      <c r="J83" s="2"/>
      <c r="K83" s="2"/>
      <c r="L83" s="3"/>
    </row>
    <row r="84" spans="1:12" ht="15.75" x14ac:dyDescent="0.25">
      <c r="A84" s="2"/>
      <c r="B84" s="16"/>
      <c r="C84" s="2"/>
      <c r="D84" s="39"/>
      <c r="E84" s="27"/>
      <c r="F84" s="35"/>
      <c r="G84" s="2"/>
      <c r="H84" s="2"/>
      <c r="I84" s="2"/>
      <c r="J84" s="2"/>
      <c r="K84" s="2"/>
      <c r="L84" s="3"/>
    </row>
    <row r="85" spans="1:12" ht="15.75" x14ac:dyDescent="0.25">
      <c r="A85" s="2"/>
      <c r="B85" s="16"/>
      <c r="C85" s="2"/>
      <c r="D85" s="39"/>
      <c r="E85" s="27"/>
      <c r="F85" s="35"/>
      <c r="G85" s="2"/>
      <c r="H85" s="2"/>
      <c r="I85" s="2"/>
      <c r="J85" s="2"/>
      <c r="K85" s="2"/>
      <c r="L85" s="3"/>
    </row>
    <row r="86" spans="1:12" ht="15.75" x14ac:dyDescent="0.25">
      <c r="A86" s="2"/>
      <c r="B86" s="16"/>
      <c r="C86" s="2"/>
      <c r="D86" s="39"/>
      <c r="E86" s="27"/>
      <c r="F86" s="35"/>
      <c r="G86" s="2"/>
      <c r="H86" s="2"/>
      <c r="I86" s="2"/>
      <c r="J86" s="2"/>
      <c r="K86" s="2"/>
      <c r="L86" s="3"/>
    </row>
    <row r="87" spans="1:12" ht="15.75" x14ac:dyDescent="0.25">
      <c r="A87" s="2"/>
      <c r="B87" s="16"/>
      <c r="C87" s="2"/>
      <c r="D87" s="39"/>
      <c r="E87" s="27"/>
      <c r="F87" s="35"/>
      <c r="G87" s="2"/>
      <c r="H87" s="2"/>
      <c r="I87" s="2"/>
      <c r="J87" s="2"/>
      <c r="K87" s="2"/>
      <c r="L87" s="3"/>
    </row>
    <row r="88" spans="1:12" x14ac:dyDescent="0.25">
      <c r="A88" s="2"/>
      <c r="B88" s="16"/>
      <c r="C88" s="2"/>
      <c r="D88" s="2"/>
      <c r="E88" s="27"/>
      <c r="F88" s="35"/>
      <c r="G88" s="2"/>
      <c r="H88" s="2"/>
      <c r="I88" s="2"/>
      <c r="J88" s="2"/>
      <c r="K88" s="2"/>
      <c r="L88" s="3"/>
    </row>
    <row r="89" spans="1:12" ht="15.75" x14ac:dyDescent="0.25">
      <c r="A89" s="2"/>
      <c r="B89" s="16"/>
      <c r="C89" s="2"/>
      <c r="D89" s="39"/>
      <c r="E89" s="27"/>
      <c r="F89" s="35"/>
      <c r="G89" s="2"/>
      <c r="H89" s="2"/>
      <c r="I89" s="2"/>
      <c r="J89" s="2"/>
      <c r="K89" s="2"/>
      <c r="L89" s="3"/>
    </row>
    <row r="90" spans="1:12" ht="15.75" x14ac:dyDescent="0.25">
      <c r="A90" s="2"/>
      <c r="B90" s="16"/>
      <c r="C90" s="2"/>
      <c r="D90" s="39"/>
      <c r="E90" s="27"/>
      <c r="F90" s="35"/>
      <c r="G90" s="2"/>
      <c r="H90" s="2"/>
      <c r="I90" s="2"/>
      <c r="J90" s="2"/>
      <c r="K90" s="2"/>
      <c r="L90" s="3"/>
    </row>
    <row r="91" spans="1:12" ht="15.75" x14ac:dyDescent="0.25">
      <c r="A91" s="2"/>
      <c r="B91" s="16"/>
      <c r="C91" s="2"/>
      <c r="D91" s="39"/>
      <c r="E91" s="27"/>
      <c r="F91" s="35"/>
      <c r="G91" s="2"/>
      <c r="H91" s="2"/>
      <c r="I91" s="2"/>
      <c r="J91" s="2"/>
      <c r="K91" s="2"/>
      <c r="L91" s="3"/>
    </row>
    <row r="92" spans="1:12" ht="15.75" x14ac:dyDescent="0.25">
      <c r="A92" s="2"/>
      <c r="B92" s="16"/>
      <c r="C92" s="2"/>
      <c r="D92" s="39"/>
      <c r="E92" s="27"/>
      <c r="F92" s="35"/>
      <c r="G92" s="2"/>
      <c r="H92" s="2"/>
      <c r="I92" s="2"/>
      <c r="J92" s="2"/>
      <c r="K92" s="2"/>
      <c r="L92" s="3"/>
    </row>
    <row r="93" spans="1:12" ht="15.75" x14ac:dyDescent="0.25">
      <c r="A93" s="2"/>
      <c r="B93" s="16"/>
      <c r="C93" s="2"/>
      <c r="D93" s="39"/>
      <c r="E93" s="27"/>
      <c r="F93" s="35"/>
      <c r="G93" s="2"/>
      <c r="H93" s="2"/>
      <c r="I93" s="2"/>
      <c r="J93" s="2"/>
      <c r="K93" s="2"/>
      <c r="L93" s="3"/>
    </row>
    <row r="94" spans="1:12" ht="15.75" x14ac:dyDescent="0.25">
      <c r="A94" s="2"/>
      <c r="B94" s="16"/>
      <c r="C94" s="2"/>
      <c r="D94" s="39"/>
      <c r="E94" s="27"/>
      <c r="F94" s="35"/>
      <c r="G94" s="2"/>
      <c r="H94" s="2"/>
      <c r="I94" s="2"/>
      <c r="J94" s="2"/>
      <c r="K94" s="2"/>
      <c r="L94" s="3"/>
    </row>
    <row r="95" spans="1:12" ht="15.75" x14ac:dyDescent="0.25">
      <c r="A95" s="2"/>
      <c r="B95" s="16"/>
      <c r="C95" s="2"/>
      <c r="D95" s="39"/>
      <c r="E95" s="27"/>
      <c r="F95" s="35"/>
      <c r="G95" s="2"/>
      <c r="H95" s="2"/>
      <c r="I95" s="2"/>
      <c r="J95" s="2"/>
      <c r="K95" s="2"/>
      <c r="L95" s="3"/>
    </row>
    <row r="96" spans="1:12" ht="15.75" x14ac:dyDescent="0.25">
      <c r="A96" s="2"/>
      <c r="B96" s="16"/>
      <c r="C96" s="2"/>
      <c r="D96" s="37"/>
      <c r="E96" s="27"/>
      <c r="F96" s="35"/>
      <c r="G96" s="2"/>
      <c r="H96" s="2"/>
      <c r="I96" s="2"/>
      <c r="J96" s="2"/>
      <c r="K96" s="2"/>
      <c r="L96" s="3"/>
    </row>
    <row r="97" spans="1:12" ht="15.75" x14ac:dyDescent="0.25">
      <c r="A97" s="2"/>
      <c r="B97" s="12"/>
      <c r="C97" s="2"/>
      <c r="D97" s="37"/>
      <c r="E97" s="27"/>
      <c r="F97" s="35"/>
      <c r="G97" s="2"/>
      <c r="H97" s="2"/>
      <c r="I97" s="2"/>
      <c r="J97" s="2"/>
      <c r="K97" s="2"/>
      <c r="L97" s="3"/>
    </row>
    <row r="98" spans="1:12" ht="15.75" x14ac:dyDescent="0.25">
      <c r="A98" s="2"/>
      <c r="B98" s="16"/>
      <c r="C98" s="2"/>
      <c r="D98" s="37"/>
      <c r="E98" s="27"/>
      <c r="F98" s="35"/>
      <c r="G98" s="2"/>
      <c r="H98" s="2"/>
      <c r="I98" s="2"/>
      <c r="J98" s="2"/>
      <c r="K98" s="2"/>
      <c r="L98" s="3"/>
    </row>
    <row r="99" spans="1:12" ht="15.75" x14ac:dyDescent="0.25">
      <c r="A99" s="2"/>
      <c r="B99" s="16"/>
      <c r="C99" s="2"/>
      <c r="D99" s="37"/>
      <c r="E99" s="27"/>
      <c r="F99" s="35"/>
      <c r="G99" s="2"/>
      <c r="H99" s="2"/>
      <c r="I99" s="2"/>
      <c r="J99" s="2"/>
      <c r="K99" s="2"/>
      <c r="L99" s="3"/>
    </row>
    <row r="100" spans="1:12" ht="15.75" x14ac:dyDescent="0.25">
      <c r="A100" s="2"/>
      <c r="B100" s="16"/>
      <c r="C100" s="2"/>
      <c r="D100" s="37"/>
      <c r="E100" s="27"/>
      <c r="F100" s="35"/>
      <c r="G100" s="2"/>
      <c r="H100" s="2"/>
      <c r="I100" s="2"/>
      <c r="J100" s="2"/>
      <c r="K100" s="2"/>
      <c r="L100" s="3"/>
    </row>
    <row r="101" spans="1:12" ht="15.75" x14ac:dyDescent="0.25">
      <c r="A101" s="2"/>
      <c r="B101" s="16"/>
      <c r="C101" s="2"/>
      <c r="D101" s="37"/>
      <c r="E101" s="27"/>
      <c r="F101" s="35"/>
      <c r="G101" s="2"/>
      <c r="H101" s="2"/>
      <c r="I101" s="2"/>
      <c r="J101" s="2"/>
      <c r="K101" s="2"/>
      <c r="L101" s="3"/>
    </row>
    <row r="102" spans="1:12" ht="15.75" x14ac:dyDescent="0.25">
      <c r="A102" s="2"/>
      <c r="B102" s="16"/>
      <c r="C102" s="2"/>
      <c r="D102" s="37"/>
      <c r="E102" s="27"/>
      <c r="F102" s="35"/>
      <c r="G102" s="2"/>
      <c r="H102" s="2"/>
      <c r="I102" s="2"/>
      <c r="J102" s="2"/>
      <c r="K102" s="2"/>
      <c r="L102" s="3"/>
    </row>
    <row r="103" spans="1:12" ht="15.75" x14ac:dyDescent="0.25">
      <c r="A103" s="2"/>
      <c r="B103" s="16"/>
      <c r="C103" s="2"/>
      <c r="D103" s="37"/>
      <c r="E103" s="27"/>
      <c r="F103" s="35"/>
      <c r="G103" s="2"/>
      <c r="H103" s="2"/>
      <c r="I103" s="2"/>
      <c r="J103" s="2"/>
      <c r="K103" s="2"/>
      <c r="L103" s="3"/>
    </row>
    <row r="104" spans="1:12" ht="15.75" x14ac:dyDescent="0.25">
      <c r="A104" s="2"/>
      <c r="B104" s="16"/>
      <c r="C104" s="2"/>
      <c r="D104" s="37"/>
      <c r="E104" s="27"/>
      <c r="F104" s="35"/>
      <c r="G104" s="2"/>
      <c r="H104" s="2"/>
      <c r="I104" s="2"/>
      <c r="J104" s="2"/>
      <c r="K104" s="2"/>
      <c r="L104" s="3"/>
    </row>
    <row r="105" spans="1:12" ht="15.75" x14ac:dyDescent="0.25">
      <c r="A105" s="2"/>
      <c r="B105" s="16"/>
      <c r="C105" s="2"/>
      <c r="D105" s="37"/>
      <c r="E105" s="27"/>
      <c r="F105" s="35"/>
      <c r="G105" s="2"/>
      <c r="H105" s="2"/>
      <c r="I105" s="2"/>
      <c r="J105" s="2"/>
      <c r="K105" s="2"/>
      <c r="L105" s="3"/>
    </row>
    <row r="106" spans="1:12" ht="15.75" x14ac:dyDescent="0.25">
      <c r="A106" s="2"/>
      <c r="B106" s="16"/>
      <c r="C106" s="2"/>
      <c r="D106" s="37"/>
      <c r="E106" s="27"/>
      <c r="F106" s="35"/>
      <c r="G106" s="2"/>
      <c r="H106" s="2"/>
      <c r="I106" s="2"/>
      <c r="J106" s="2"/>
      <c r="K106" s="2"/>
      <c r="L106" s="3"/>
    </row>
    <row r="107" spans="1:12" ht="15.75" x14ac:dyDescent="0.25">
      <c r="A107" s="2"/>
      <c r="B107" s="16"/>
      <c r="C107" s="2"/>
      <c r="D107" s="37"/>
      <c r="E107" s="27"/>
      <c r="F107" s="35"/>
      <c r="G107" s="2"/>
      <c r="H107" s="2"/>
      <c r="I107" s="2"/>
      <c r="J107" s="2"/>
      <c r="K107" s="2"/>
      <c r="L107" s="3"/>
    </row>
    <row r="108" spans="1:12" ht="15.75" x14ac:dyDescent="0.25">
      <c r="A108" s="2"/>
      <c r="B108" s="16"/>
      <c r="C108" s="2"/>
      <c r="D108" s="37"/>
      <c r="E108" s="27"/>
      <c r="F108" s="35"/>
      <c r="G108" s="2"/>
      <c r="H108" s="2"/>
      <c r="I108" s="2"/>
      <c r="J108" s="2"/>
      <c r="K108" s="2"/>
      <c r="L108" s="3"/>
    </row>
    <row r="109" spans="1:12" ht="15.75" x14ac:dyDescent="0.25">
      <c r="A109" s="2"/>
      <c r="B109" s="16"/>
      <c r="C109" s="2"/>
      <c r="D109" s="37"/>
      <c r="E109" s="27"/>
      <c r="F109" s="35"/>
      <c r="G109" s="2"/>
      <c r="H109" s="2"/>
      <c r="I109" s="2"/>
      <c r="J109" s="2"/>
      <c r="K109" s="2"/>
      <c r="L109" s="3"/>
    </row>
    <row r="110" spans="1:12" ht="15.75" x14ac:dyDescent="0.25">
      <c r="A110" s="2"/>
      <c r="B110" s="16"/>
      <c r="C110" s="2"/>
      <c r="D110" s="37"/>
      <c r="E110" s="27"/>
      <c r="F110" s="35"/>
      <c r="G110" s="2"/>
      <c r="H110" s="2"/>
      <c r="I110" s="2"/>
      <c r="J110" s="2"/>
      <c r="K110" s="2"/>
      <c r="L110" s="3"/>
    </row>
    <row r="111" spans="1:12" ht="15.75" x14ac:dyDescent="0.25">
      <c r="A111" s="2"/>
      <c r="B111" s="16"/>
      <c r="C111" s="2"/>
      <c r="D111" s="37"/>
      <c r="E111" s="27"/>
      <c r="F111" s="35"/>
      <c r="G111" s="2"/>
      <c r="H111" s="2"/>
      <c r="I111" s="2"/>
      <c r="J111" s="2"/>
      <c r="K111" s="2"/>
      <c r="L111" s="3"/>
    </row>
    <row r="112" spans="1:12" ht="15.75" x14ac:dyDescent="0.25">
      <c r="A112" s="2"/>
      <c r="B112" s="16"/>
      <c r="C112" s="2"/>
      <c r="D112" s="37"/>
      <c r="E112" s="27"/>
      <c r="F112" s="35"/>
      <c r="G112" s="2"/>
      <c r="H112" s="2"/>
      <c r="I112" s="2"/>
      <c r="J112" s="2"/>
      <c r="K112" s="2"/>
      <c r="L112" s="3"/>
    </row>
    <row r="113" spans="1:12" ht="15.75" x14ac:dyDescent="0.25">
      <c r="A113" s="2"/>
      <c r="B113" s="16"/>
      <c r="C113" s="2"/>
      <c r="D113" s="37"/>
      <c r="E113" s="27"/>
      <c r="F113" s="35"/>
      <c r="G113" s="2"/>
      <c r="H113" s="2"/>
      <c r="I113" s="2"/>
      <c r="J113" s="2"/>
      <c r="K113" s="2"/>
      <c r="L113" s="3"/>
    </row>
    <row r="114" spans="1:12" x14ac:dyDescent="0.25">
      <c r="A114" s="2"/>
      <c r="B114" s="16"/>
      <c r="C114" s="2"/>
      <c r="D114" s="2"/>
      <c r="E114" s="27"/>
      <c r="F114" s="19"/>
      <c r="G114" s="18"/>
      <c r="H114" s="18"/>
      <c r="I114" s="18"/>
      <c r="J114" s="18"/>
      <c r="K114" s="2"/>
      <c r="L114" s="3"/>
    </row>
    <row r="115" spans="1:12" x14ac:dyDescent="0.25">
      <c r="A115" s="20"/>
      <c r="B115" s="16"/>
      <c r="C115" s="2"/>
      <c r="D115" s="2"/>
      <c r="E115" s="27"/>
      <c r="F115" s="19"/>
      <c r="G115" s="18"/>
      <c r="H115" s="18"/>
      <c r="I115" s="18"/>
      <c r="J115" s="18"/>
      <c r="K115" s="2"/>
      <c r="L115" s="3"/>
    </row>
    <row r="116" spans="1:12" x14ac:dyDescent="0.25">
      <c r="A116" s="4"/>
      <c r="B116" s="5"/>
      <c r="C116" s="16"/>
      <c r="D116" s="20"/>
      <c r="E116" s="28"/>
      <c r="F116" s="19"/>
      <c r="G116" s="18"/>
      <c r="H116" s="18"/>
      <c r="I116" s="18"/>
      <c r="J116" s="18"/>
      <c r="K116" s="22"/>
      <c r="L116" s="17"/>
    </row>
    <row r="117" spans="1:12" x14ac:dyDescent="0.25">
      <c r="A117" s="4"/>
      <c r="B117" s="16"/>
      <c r="C117" s="16"/>
      <c r="D117" s="20"/>
      <c r="E117" s="28"/>
      <c r="F117" s="19"/>
      <c r="G117" s="18"/>
      <c r="H117" s="18"/>
      <c r="I117" s="18"/>
      <c r="J117" s="18"/>
      <c r="K117" s="22"/>
      <c r="L117" s="17"/>
    </row>
    <row r="118" spans="1:12" x14ac:dyDescent="0.25">
      <c r="A118" s="4"/>
      <c r="B118" s="16"/>
      <c r="C118" s="16"/>
      <c r="D118" s="20"/>
      <c r="E118" s="28"/>
      <c r="F118" s="19"/>
      <c r="G118" s="18"/>
      <c r="H118" s="18"/>
      <c r="I118" s="18"/>
      <c r="J118" s="18"/>
      <c r="K118" s="22"/>
      <c r="L118" s="17"/>
    </row>
    <row r="119" spans="1:12" x14ac:dyDescent="0.25">
      <c r="A119" s="4"/>
      <c r="B119" s="16"/>
      <c r="C119" s="16"/>
      <c r="D119" s="20"/>
      <c r="E119" s="28"/>
      <c r="F119" s="19"/>
      <c r="G119" s="18"/>
      <c r="H119" s="18"/>
      <c r="I119" s="18"/>
      <c r="J119" s="18"/>
      <c r="K119" s="22"/>
      <c r="L119" s="17"/>
    </row>
    <row r="120" spans="1:12" x14ac:dyDescent="0.25">
      <c r="A120" s="133" t="str">
        <f>"Total Invoices: "&amp;SUBTOTAL(3,tblData49[Number])</f>
        <v>Total Invoices: 0</v>
      </c>
      <c r="B120" s="133"/>
      <c r="C120" s="133"/>
      <c r="D120" s="4"/>
      <c r="E120" s="134">
        <f>SUBTOTAL(109,tblData49[Amount])</f>
        <v>0</v>
      </c>
      <c r="F120" s="135"/>
      <c r="G120" s="136">
        <f>SUBTOTAL(109,tblData49[0-30 Days])</f>
        <v>0</v>
      </c>
      <c r="H120" s="136">
        <f>SUBTOTAL(109,tblData49[30-60 Days])</f>
        <v>0</v>
      </c>
      <c r="I120" s="136">
        <f>SUBTOTAL(109,tblData49[60-90 Days])</f>
        <v>0</v>
      </c>
      <c r="J120" s="136">
        <f>SUBTOTAL(109,tblData49[&gt;90 Days])</f>
        <v>0</v>
      </c>
      <c r="K120" s="136"/>
      <c r="L120" s="137"/>
    </row>
  </sheetData>
  <conditionalFormatting sqref="F13:F119">
    <cfRule type="expression" dxfId="273" priority="1">
      <formula>$G13&lt;45</formula>
    </cfRule>
    <cfRule type="colorScale" priority="2">
      <colorScale>
        <cfvo type="num" val="0"/>
        <cfvo type="num" val="61"/>
        <cfvo type="num" val="91"/>
        <color theme="4"/>
        <color theme="5" tint="0.79998168889431442"/>
        <color theme="5"/>
      </colorScale>
    </cfRule>
  </conditionalFormatting>
  <pageMargins left="0.7" right="0.7" top="0.75" bottom="0.75" header="0.3" footer="0.3"/>
  <pageSetup orientation="portrait" r:id="rId1"/>
  <drawing r:id="rId2"/>
  <tableParts count="1">
    <tablePart r:id="rId3"/>
  </tableParts>
  <extLst>
    <ext xmlns:x14="http://schemas.microsoft.com/office/spreadsheetml/2009/9/main" uri="{05C60535-1F16-4fd2-B633-F4F36F0B64E0}">
      <x14:sparklineGroups xmlns:xm="http://schemas.microsoft.com/office/excel/2006/main">
        <x14:sparklineGroup displayEmptyCellsAs="gap" markers="1" minAxisType="group" maxAxisType="group">
          <x14:colorSeries rgb="FF0070C0"/>
          <x14:colorNegative rgb="FF000000"/>
          <x14:colorAxis rgb="FF000000"/>
          <x14:colorMarkers rgb="FF000000"/>
          <x14:colorFirst rgb="FF000000"/>
          <x14:colorLast rgb="FF000000"/>
          <x14:colorHigh rgb="FF000000"/>
          <x14:colorLow rgb="FF000000"/>
          <x14:sparklines>
            <x14:sparkline>
              <xm:f>APR.!G13:J13</xm:f>
              <xm:sqref>L13</xm:sqref>
            </x14:sparkline>
            <x14:sparkline>
              <xm:f>APR.!G14:J14</xm:f>
              <xm:sqref>L14</xm:sqref>
            </x14:sparkline>
            <x14:sparkline>
              <xm:f>APR.!G15:J15</xm:f>
              <xm:sqref>L15</xm:sqref>
            </x14:sparkline>
            <x14:sparkline>
              <xm:f>APR.!G16:J16</xm:f>
              <xm:sqref>L16</xm:sqref>
            </x14:sparkline>
            <x14:sparkline>
              <xm:f>APR.!G17:J17</xm:f>
              <xm:sqref>L17</xm:sqref>
            </x14:sparkline>
            <x14:sparkline>
              <xm:f>APR.!G18:J18</xm:f>
              <xm:sqref>L18</xm:sqref>
            </x14:sparkline>
            <x14:sparkline>
              <xm:f>APR.!G19:J19</xm:f>
              <xm:sqref>L19</xm:sqref>
            </x14:sparkline>
            <x14:sparkline>
              <xm:f>APR.!G20:J20</xm:f>
              <xm:sqref>L20</xm:sqref>
            </x14:sparkline>
            <x14:sparkline>
              <xm:f>APR.!G21:J21</xm:f>
              <xm:sqref>L21</xm:sqref>
            </x14:sparkline>
            <x14:sparkline>
              <xm:f>APR.!G22:J22</xm:f>
              <xm:sqref>L22</xm:sqref>
            </x14:sparkline>
            <x14:sparkline>
              <xm:f>APR.!G23:J23</xm:f>
              <xm:sqref>L23</xm:sqref>
            </x14:sparkline>
            <x14:sparkline>
              <xm:f>APR.!G24:J24</xm:f>
              <xm:sqref>L24</xm:sqref>
            </x14:sparkline>
            <x14:sparkline>
              <xm:f>APR.!G25:J25</xm:f>
              <xm:sqref>L25</xm:sqref>
            </x14:sparkline>
            <x14:sparkline>
              <xm:f>APR.!G26:J26</xm:f>
              <xm:sqref>L26</xm:sqref>
            </x14:sparkline>
            <x14:sparkline>
              <xm:f>APR.!G27:J27</xm:f>
              <xm:sqref>L27</xm:sqref>
            </x14:sparkline>
            <x14:sparkline>
              <xm:f>APR.!G28:J28</xm:f>
              <xm:sqref>L28</xm:sqref>
            </x14:sparkline>
            <x14:sparkline>
              <xm:f>APR.!G29:J29</xm:f>
              <xm:sqref>L29</xm:sqref>
            </x14:sparkline>
            <x14:sparkline>
              <xm:f>APR.!G30:J30</xm:f>
              <xm:sqref>L30</xm:sqref>
            </x14:sparkline>
            <x14:sparkline>
              <xm:f>APR.!G31:J31</xm:f>
              <xm:sqref>L31</xm:sqref>
            </x14:sparkline>
            <x14:sparkline>
              <xm:f>APR.!G32:J32</xm:f>
              <xm:sqref>L32</xm:sqref>
            </x14:sparkline>
            <x14:sparkline>
              <xm:f>APR.!G33:J33</xm:f>
              <xm:sqref>L33</xm:sqref>
            </x14:sparkline>
            <x14:sparkline>
              <xm:f>APR.!G34:J34</xm:f>
              <xm:sqref>L34</xm:sqref>
            </x14:sparkline>
            <x14:sparkline>
              <xm:f>APR.!G35:J35</xm:f>
              <xm:sqref>L35</xm:sqref>
            </x14:sparkline>
            <x14:sparkline>
              <xm:f>APR.!G36:J36</xm:f>
              <xm:sqref>L36</xm:sqref>
            </x14:sparkline>
            <x14:sparkline>
              <xm:f>APR.!G37:J37</xm:f>
              <xm:sqref>L37</xm:sqref>
            </x14:sparkline>
            <x14:sparkline>
              <xm:f>APR.!G38:J38</xm:f>
              <xm:sqref>L38</xm:sqref>
            </x14:sparkline>
            <x14:sparkline>
              <xm:f>APR.!G39:J39</xm:f>
              <xm:sqref>L39</xm:sqref>
            </x14:sparkline>
            <x14:sparkline>
              <xm:f>APR.!G40:J40</xm:f>
              <xm:sqref>L40</xm:sqref>
            </x14:sparkline>
            <x14:sparkline>
              <xm:f>APR.!G41:J41</xm:f>
              <xm:sqref>L41</xm:sqref>
            </x14:sparkline>
            <x14:sparkline>
              <xm:f>APR.!G42:J42</xm:f>
              <xm:sqref>L42</xm:sqref>
            </x14:sparkline>
            <x14:sparkline>
              <xm:f>APR.!G43:J43</xm:f>
              <xm:sqref>L43</xm:sqref>
            </x14:sparkline>
            <x14:sparkline>
              <xm:f>APR.!G44:J44</xm:f>
              <xm:sqref>L44</xm:sqref>
            </x14:sparkline>
            <x14:sparkline>
              <xm:f>APR.!G45:J45</xm:f>
              <xm:sqref>L45</xm:sqref>
            </x14:sparkline>
            <x14:sparkline>
              <xm:f>APR.!G46:J46</xm:f>
              <xm:sqref>L46</xm:sqref>
            </x14:sparkline>
            <x14:sparkline>
              <xm:f>APR.!G47:J47</xm:f>
              <xm:sqref>L47</xm:sqref>
            </x14:sparkline>
            <x14:sparkline>
              <xm:f>APR.!G48:J48</xm:f>
              <xm:sqref>L48</xm:sqref>
            </x14:sparkline>
            <x14:sparkline>
              <xm:f>APR.!G49:J49</xm:f>
              <xm:sqref>L49</xm:sqref>
            </x14:sparkline>
            <x14:sparkline>
              <xm:f>APR.!G50:J50</xm:f>
              <xm:sqref>L50</xm:sqref>
            </x14:sparkline>
            <x14:sparkline>
              <xm:f>APR.!G51:J51</xm:f>
              <xm:sqref>L51</xm:sqref>
            </x14:sparkline>
            <x14:sparkline>
              <xm:f>APR.!G52:J52</xm:f>
              <xm:sqref>L52</xm:sqref>
            </x14:sparkline>
            <x14:sparkline>
              <xm:f>APR.!G53:J53</xm:f>
              <xm:sqref>L53</xm:sqref>
            </x14:sparkline>
            <x14:sparkline>
              <xm:f>APR.!G54:J54</xm:f>
              <xm:sqref>L54</xm:sqref>
            </x14:sparkline>
            <x14:sparkline>
              <xm:f>APR.!G55:J55</xm:f>
              <xm:sqref>L55</xm:sqref>
            </x14:sparkline>
            <x14:sparkline>
              <xm:f>APR.!G56:J56</xm:f>
              <xm:sqref>L56</xm:sqref>
            </x14:sparkline>
            <x14:sparkline>
              <xm:f>APR.!G57:J57</xm:f>
              <xm:sqref>L57</xm:sqref>
            </x14:sparkline>
            <x14:sparkline>
              <xm:f>APR.!G58:J58</xm:f>
              <xm:sqref>L58</xm:sqref>
            </x14:sparkline>
            <x14:sparkline>
              <xm:f>APR.!G59:J59</xm:f>
              <xm:sqref>L59</xm:sqref>
            </x14:sparkline>
            <x14:sparkline>
              <xm:f>APR.!G60:J60</xm:f>
              <xm:sqref>L60</xm:sqref>
            </x14:sparkline>
            <x14:sparkline>
              <xm:f>APR.!G61:J61</xm:f>
              <xm:sqref>L61</xm:sqref>
            </x14:sparkline>
            <x14:sparkline>
              <xm:f>APR.!G62:J62</xm:f>
              <xm:sqref>L62</xm:sqref>
            </x14:sparkline>
            <x14:sparkline>
              <xm:f>APR.!G63:J63</xm:f>
              <xm:sqref>L63</xm:sqref>
            </x14:sparkline>
            <x14:sparkline>
              <xm:f>APR.!G64:J64</xm:f>
              <xm:sqref>L64</xm:sqref>
            </x14:sparkline>
            <x14:sparkline>
              <xm:f>APR.!G65:J65</xm:f>
              <xm:sqref>L65</xm:sqref>
            </x14:sparkline>
            <x14:sparkline>
              <xm:f>APR.!G66:J66</xm:f>
              <xm:sqref>L66</xm:sqref>
            </x14:sparkline>
            <x14:sparkline>
              <xm:f>APR.!G67:J67</xm:f>
              <xm:sqref>L67</xm:sqref>
            </x14:sparkline>
            <x14:sparkline>
              <xm:f>APR.!G68:J68</xm:f>
              <xm:sqref>L68</xm:sqref>
            </x14:sparkline>
            <x14:sparkline>
              <xm:f>APR.!G69:J69</xm:f>
              <xm:sqref>L69</xm:sqref>
            </x14:sparkline>
            <x14:sparkline>
              <xm:f>APR.!G70:J70</xm:f>
              <xm:sqref>L70</xm:sqref>
            </x14:sparkline>
            <x14:sparkline>
              <xm:f>APR.!G71:J71</xm:f>
              <xm:sqref>L71</xm:sqref>
            </x14:sparkline>
            <x14:sparkline>
              <xm:f>APR.!G72:J72</xm:f>
              <xm:sqref>L72</xm:sqref>
            </x14:sparkline>
            <x14:sparkline>
              <xm:f>APR.!G73:J73</xm:f>
              <xm:sqref>L73</xm:sqref>
            </x14:sparkline>
            <x14:sparkline>
              <xm:f>APR.!G74:J74</xm:f>
              <xm:sqref>L74</xm:sqref>
            </x14:sparkline>
            <x14:sparkline>
              <xm:f>APR.!G75:J75</xm:f>
              <xm:sqref>L75</xm:sqref>
            </x14:sparkline>
            <x14:sparkline>
              <xm:f>APR.!G76:J76</xm:f>
              <xm:sqref>L76</xm:sqref>
            </x14:sparkline>
            <x14:sparkline>
              <xm:f>APR.!G77:J77</xm:f>
              <xm:sqref>L77</xm:sqref>
            </x14:sparkline>
            <x14:sparkline>
              <xm:f>APR.!G78:J78</xm:f>
              <xm:sqref>L78</xm:sqref>
            </x14:sparkline>
            <x14:sparkline>
              <xm:f>APR.!G79:J79</xm:f>
              <xm:sqref>L79</xm:sqref>
            </x14:sparkline>
            <x14:sparkline>
              <xm:f>APR.!G80:J80</xm:f>
              <xm:sqref>L80</xm:sqref>
            </x14:sparkline>
            <x14:sparkline>
              <xm:f>APR.!G81:J81</xm:f>
              <xm:sqref>L81</xm:sqref>
            </x14:sparkline>
            <x14:sparkline>
              <xm:f>APR.!G82:J82</xm:f>
              <xm:sqref>L82</xm:sqref>
            </x14:sparkline>
            <x14:sparkline>
              <xm:f>APR.!G83:J83</xm:f>
              <xm:sqref>L83</xm:sqref>
            </x14:sparkline>
            <x14:sparkline>
              <xm:f>APR.!G84:J84</xm:f>
              <xm:sqref>L84</xm:sqref>
            </x14:sparkline>
            <x14:sparkline>
              <xm:f>APR.!G85:J85</xm:f>
              <xm:sqref>L85</xm:sqref>
            </x14:sparkline>
            <x14:sparkline>
              <xm:f>APR.!G86:J86</xm:f>
              <xm:sqref>L86</xm:sqref>
            </x14:sparkline>
            <x14:sparkline>
              <xm:f>APR.!G87:J87</xm:f>
              <xm:sqref>L87</xm:sqref>
            </x14:sparkline>
            <x14:sparkline>
              <xm:f>APR.!G88:J88</xm:f>
              <xm:sqref>L88</xm:sqref>
            </x14:sparkline>
            <x14:sparkline>
              <xm:f>APR.!G89:J89</xm:f>
              <xm:sqref>L89</xm:sqref>
            </x14:sparkline>
            <x14:sparkline>
              <xm:f>APR.!G90:J90</xm:f>
              <xm:sqref>L90</xm:sqref>
            </x14:sparkline>
            <x14:sparkline>
              <xm:f>APR.!G91:J91</xm:f>
              <xm:sqref>L91</xm:sqref>
            </x14:sparkline>
            <x14:sparkline>
              <xm:f>APR.!G92:J92</xm:f>
              <xm:sqref>L92</xm:sqref>
            </x14:sparkline>
            <x14:sparkline>
              <xm:f>APR.!G93:J93</xm:f>
              <xm:sqref>L93</xm:sqref>
            </x14:sparkline>
            <x14:sparkline>
              <xm:f>APR.!G94:J94</xm:f>
              <xm:sqref>L94</xm:sqref>
            </x14:sparkline>
            <x14:sparkline>
              <xm:f>APR.!G95:J95</xm:f>
              <xm:sqref>L95</xm:sqref>
            </x14:sparkline>
            <x14:sparkline>
              <xm:f>APR.!G96:J96</xm:f>
              <xm:sqref>L96</xm:sqref>
            </x14:sparkline>
            <x14:sparkline>
              <xm:f>APR.!G97:J97</xm:f>
              <xm:sqref>L97</xm:sqref>
            </x14:sparkline>
            <x14:sparkline>
              <xm:f>APR.!G98:J98</xm:f>
              <xm:sqref>L98</xm:sqref>
            </x14:sparkline>
            <x14:sparkline>
              <xm:f>APR.!G99:J99</xm:f>
              <xm:sqref>L99</xm:sqref>
            </x14:sparkline>
            <x14:sparkline>
              <xm:f>APR.!G100:J100</xm:f>
              <xm:sqref>L100</xm:sqref>
            </x14:sparkline>
            <x14:sparkline>
              <xm:f>APR.!G101:J101</xm:f>
              <xm:sqref>L101</xm:sqref>
            </x14:sparkline>
            <x14:sparkline>
              <xm:f>APR.!G102:J102</xm:f>
              <xm:sqref>L102</xm:sqref>
            </x14:sparkline>
            <x14:sparkline>
              <xm:f>APR.!G103:J103</xm:f>
              <xm:sqref>L103</xm:sqref>
            </x14:sparkline>
            <x14:sparkline>
              <xm:f>APR.!G104:J104</xm:f>
              <xm:sqref>L104</xm:sqref>
            </x14:sparkline>
            <x14:sparkline>
              <xm:f>APR.!G105:J105</xm:f>
              <xm:sqref>L105</xm:sqref>
            </x14:sparkline>
            <x14:sparkline>
              <xm:f>APR.!G106:J106</xm:f>
              <xm:sqref>L106</xm:sqref>
            </x14:sparkline>
            <x14:sparkline>
              <xm:f>APR.!G107:J107</xm:f>
              <xm:sqref>L107</xm:sqref>
            </x14:sparkline>
            <x14:sparkline>
              <xm:f>APR.!G108:J108</xm:f>
              <xm:sqref>L108</xm:sqref>
            </x14:sparkline>
            <x14:sparkline>
              <xm:f>APR.!G109:J109</xm:f>
              <xm:sqref>L109</xm:sqref>
            </x14:sparkline>
            <x14:sparkline>
              <xm:f>APR.!G110:J110</xm:f>
              <xm:sqref>L110</xm:sqref>
            </x14:sparkline>
            <x14:sparkline>
              <xm:f>APR.!G111:J111</xm:f>
              <xm:sqref>L111</xm:sqref>
            </x14:sparkline>
            <x14:sparkline>
              <xm:f>APR.!G112:J112</xm:f>
              <xm:sqref>L112</xm:sqref>
            </x14:sparkline>
            <x14:sparkline>
              <xm:f>APR.!G113:J113</xm:f>
              <xm:sqref>L113</xm:sqref>
            </x14:sparkline>
            <x14:sparkline>
              <xm:f>APR.!G114:J114</xm:f>
              <xm:sqref>L114</xm:sqref>
            </x14:sparkline>
            <x14:sparkline>
              <xm:f>APR.!G115:J115</xm:f>
              <xm:sqref>L115</xm:sqref>
            </x14:sparkline>
            <x14:sparkline>
              <xm:f>APR.!G116:J116</xm:f>
              <xm:sqref>L116</xm:sqref>
            </x14:sparkline>
            <x14:sparkline>
              <xm:f>APR.!G117:J117</xm:f>
              <xm:sqref>L117</xm:sqref>
            </x14:sparkline>
            <x14:sparkline>
              <xm:f>APR.!G118:J118</xm:f>
              <xm:sqref>L118</xm:sqref>
            </x14:sparkline>
            <x14:sparkline>
              <xm:f>APR.!G119:J119</xm:f>
              <xm:sqref>L119</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0"/>
  <sheetViews>
    <sheetView workbookViewId="0">
      <pane ySplit="11" topLeftCell="A111" activePane="bottomLeft" state="frozen"/>
      <selection pane="bottomLeft"/>
    </sheetView>
  </sheetViews>
  <sheetFormatPr defaultRowHeight="15" x14ac:dyDescent="0.25"/>
  <cols>
    <col min="1" max="1" width="13.42578125" customWidth="1"/>
    <col min="2" max="2" width="15.28515625" style="25" customWidth="1"/>
    <col min="3" max="3" width="16.42578125" customWidth="1"/>
    <col min="4" max="4" width="25.85546875" style="36" customWidth="1"/>
    <col min="5" max="5" width="16.7109375" style="30" customWidth="1"/>
    <col min="6" max="6" width="19.140625" style="33" customWidth="1"/>
    <col min="7" max="7" width="12" customWidth="1"/>
    <col min="8" max="8" width="13.140625" customWidth="1"/>
    <col min="9" max="9" width="13.42578125" customWidth="1"/>
    <col min="10" max="10" width="15.7109375" customWidth="1"/>
    <col min="11" max="11" width="10.28515625" customWidth="1"/>
  </cols>
  <sheetData>
    <row r="1" spans="1:12" ht="18.75" x14ac:dyDescent="0.25">
      <c r="A1" s="32" t="s">
        <v>380</v>
      </c>
    </row>
    <row r="2" spans="1:12" ht="45" x14ac:dyDescent="0.25">
      <c r="A2" s="21" t="s">
        <v>1</v>
      </c>
    </row>
    <row r="11" spans="1:12" s="23" customFormat="1" x14ac:dyDescent="0.25">
      <c r="A11" s="23" t="s">
        <v>2</v>
      </c>
      <c r="B11" s="26" t="s">
        <v>3</v>
      </c>
      <c r="C11" s="23" t="s">
        <v>4</v>
      </c>
      <c r="D11" s="38" t="s">
        <v>5</v>
      </c>
      <c r="E11" s="29" t="s">
        <v>378</v>
      </c>
      <c r="F11" s="34" t="s">
        <v>7</v>
      </c>
      <c r="G11" s="23" t="s">
        <v>8</v>
      </c>
      <c r="H11" s="23" t="s">
        <v>9</v>
      </c>
      <c r="I11" s="23" t="s">
        <v>10</v>
      </c>
      <c r="J11" s="23" t="s">
        <v>11</v>
      </c>
      <c r="K11" s="23" t="s">
        <v>6</v>
      </c>
    </row>
    <row r="12" spans="1:12" ht="15.75" thickBot="1" x14ac:dyDescent="0.3">
      <c r="A12" s="2" t="s">
        <v>13</v>
      </c>
      <c r="B12" s="20" t="s">
        <v>14</v>
      </c>
      <c r="C12" s="2" t="s">
        <v>15</v>
      </c>
      <c r="D12" s="2" t="s">
        <v>16</v>
      </c>
      <c r="E12" s="27" t="s">
        <v>379</v>
      </c>
      <c r="F12" s="35" t="s">
        <v>18</v>
      </c>
      <c r="G12" s="2" t="s">
        <v>19</v>
      </c>
      <c r="H12" s="2" t="s">
        <v>20</v>
      </c>
      <c r="I12" s="2" t="s">
        <v>21</v>
      </c>
      <c r="J12" s="2" t="s">
        <v>22</v>
      </c>
      <c r="K12" s="2" t="s">
        <v>17</v>
      </c>
      <c r="L12" s="3" t="s">
        <v>23</v>
      </c>
    </row>
    <row r="13" spans="1:12" ht="15.75" thickBot="1" x14ac:dyDescent="0.3">
      <c r="A13" s="2"/>
      <c r="B13" s="16"/>
      <c r="C13" s="2"/>
      <c r="D13" s="41"/>
      <c r="E13" s="27"/>
      <c r="F13" s="35"/>
      <c r="G13" s="2"/>
      <c r="H13" s="2"/>
      <c r="I13" s="2"/>
      <c r="J13" s="2"/>
      <c r="K13" s="2"/>
      <c r="L13" s="3"/>
    </row>
    <row r="14" spans="1:12" ht="15.75" thickBot="1" x14ac:dyDescent="0.3">
      <c r="A14" s="2"/>
      <c r="B14" s="16"/>
      <c r="C14" s="2"/>
      <c r="D14" s="41"/>
      <c r="E14" s="27"/>
      <c r="F14" s="35"/>
      <c r="G14" s="2"/>
      <c r="H14" s="2"/>
      <c r="I14" s="2"/>
      <c r="J14" s="2"/>
      <c r="K14" s="2"/>
      <c r="L14" s="3"/>
    </row>
    <row r="15" spans="1:12" x14ac:dyDescent="0.25">
      <c r="A15" s="2"/>
      <c r="B15" s="16"/>
      <c r="C15" s="2"/>
      <c r="D15" s="41"/>
      <c r="E15" s="27"/>
      <c r="F15" s="35"/>
      <c r="G15" s="2"/>
      <c r="H15" s="2"/>
      <c r="I15" s="2"/>
      <c r="J15" s="2"/>
      <c r="K15" s="2"/>
      <c r="L15" s="3"/>
    </row>
    <row r="16" spans="1:12" x14ac:dyDescent="0.25">
      <c r="A16" s="2"/>
      <c r="B16" s="16"/>
      <c r="C16" s="2"/>
      <c r="D16" s="2"/>
      <c r="E16" s="27"/>
      <c r="F16" s="35"/>
      <c r="G16" s="2"/>
      <c r="H16" s="2"/>
      <c r="I16" s="2"/>
      <c r="J16" s="2"/>
      <c r="K16" s="2"/>
      <c r="L16" s="3"/>
    </row>
    <row r="17" spans="1:12" x14ac:dyDescent="0.25">
      <c r="A17" s="2"/>
      <c r="B17" s="16"/>
      <c r="C17" s="2"/>
      <c r="D17" s="40"/>
      <c r="E17" s="27"/>
      <c r="F17" s="35"/>
      <c r="G17" s="2"/>
      <c r="H17" s="2"/>
      <c r="I17" s="2"/>
      <c r="J17" s="2"/>
      <c r="K17" s="2"/>
      <c r="L17" s="3"/>
    </row>
    <row r="18" spans="1:12" x14ac:dyDescent="0.25">
      <c r="A18" s="2"/>
      <c r="B18" s="16"/>
      <c r="C18" s="2"/>
      <c r="D18" s="40"/>
      <c r="E18" s="27"/>
      <c r="F18" s="35"/>
      <c r="G18" s="2"/>
      <c r="H18" s="2"/>
      <c r="I18" s="2"/>
      <c r="J18" s="2"/>
      <c r="K18" s="2"/>
      <c r="L18" s="3"/>
    </row>
    <row r="19" spans="1:12" x14ac:dyDescent="0.25">
      <c r="A19" s="2"/>
      <c r="B19" s="16"/>
      <c r="C19" s="2"/>
      <c r="D19" s="40"/>
      <c r="E19" s="27"/>
      <c r="F19" s="35"/>
      <c r="G19" s="2"/>
      <c r="H19" s="2"/>
      <c r="I19" s="2"/>
      <c r="J19" s="2"/>
      <c r="K19" s="2"/>
      <c r="L19" s="3"/>
    </row>
    <row r="20" spans="1:12" x14ac:dyDescent="0.25">
      <c r="A20" s="2"/>
      <c r="B20" s="16"/>
      <c r="C20" s="2"/>
      <c r="D20" s="40"/>
      <c r="E20" s="27"/>
      <c r="F20" s="35"/>
      <c r="G20" s="2"/>
      <c r="H20" s="2"/>
      <c r="I20" s="2"/>
      <c r="J20" s="2"/>
      <c r="K20" s="2"/>
      <c r="L20" s="3"/>
    </row>
    <row r="21" spans="1:12" x14ac:dyDescent="0.25">
      <c r="A21" s="2"/>
      <c r="B21" s="16"/>
      <c r="C21" s="2"/>
      <c r="D21" s="40"/>
      <c r="E21" s="27"/>
      <c r="F21" s="35"/>
      <c r="G21" s="2"/>
      <c r="H21" s="2"/>
      <c r="I21" s="2"/>
      <c r="J21" s="2"/>
      <c r="K21" s="2"/>
      <c r="L21" s="3"/>
    </row>
    <row r="22" spans="1:12" x14ac:dyDescent="0.25">
      <c r="A22" s="2"/>
      <c r="B22" s="16"/>
      <c r="C22" s="2"/>
      <c r="D22" s="40"/>
      <c r="E22" s="27"/>
      <c r="F22" s="35"/>
      <c r="G22" s="2"/>
      <c r="H22" s="2"/>
      <c r="I22" s="2"/>
      <c r="J22" s="2"/>
      <c r="K22" s="2"/>
      <c r="L22" s="3"/>
    </row>
    <row r="23" spans="1:12" x14ac:dyDescent="0.25">
      <c r="A23" s="2"/>
      <c r="B23" s="16"/>
      <c r="C23" s="2"/>
      <c r="D23" s="2"/>
      <c r="E23" s="27"/>
      <c r="F23" s="35"/>
      <c r="G23" s="2"/>
      <c r="H23" s="2"/>
      <c r="I23" s="2"/>
      <c r="J23" s="2"/>
      <c r="K23" s="2"/>
      <c r="L23" s="3"/>
    </row>
    <row r="24" spans="1:12" x14ac:dyDescent="0.25">
      <c r="A24" s="2"/>
      <c r="B24" s="16"/>
      <c r="C24" s="2"/>
      <c r="D24" s="2"/>
      <c r="E24" s="27"/>
      <c r="F24" s="35"/>
      <c r="G24" s="2"/>
      <c r="H24" s="2"/>
      <c r="I24" s="2"/>
      <c r="J24" s="2"/>
      <c r="K24" s="2"/>
      <c r="L24" s="3"/>
    </row>
    <row r="25" spans="1:12" x14ac:dyDescent="0.25">
      <c r="A25" s="2"/>
      <c r="B25" s="16"/>
      <c r="C25" s="2"/>
      <c r="D25" s="2"/>
      <c r="E25" s="27"/>
      <c r="F25" s="35"/>
      <c r="G25" s="2"/>
      <c r="H25" s="2"/>
      <c r="I25" s="2"/>
      <c r="J25" s="2"/>
      <c r="K25" s="2"/>
      <c r="L25" s="3"/>
    </row>
    <row r="26" spans="1:12" x14ac:dyDescent="0.25">
      <c r="A26" s="2"/>
      <c r="B26" s="16"/>
      <c r="C26" s="2"/>
      <c r="D26" s="40"/>
      <c r="E26" s="27"/>
      <c r="F26" s="35"/>
      <c r="G26" s="2"/>
      <c r="H26" s="2"/>
      <c r="I26" s="2"/>
      <c r="J26" s="2"/>
      <c r="K26" s="2"/>
      <c r="L26" s="3"/>
    </row>
    <row r="27" spans="1:12" x14ac:dyDescent="0.25">
      <c r="A27" s="2"/>
      <c r="B27" s="16"/>
      <c r="C27" s="2"/>
      <c r="D27" s="40"/>
      <c r="E27" s="27"/>
      <c r="F27" s="35"/>
      <c r="G27" s="2"/>
      <c r="H27" s="2"/>
      <c r="I27" s="2"/>
      <c r="J27" s="2"/>
      <c r="K27" s="2"/>
      <c r="L27" s="3"/>
    </row>
    <row r="28" spans="1:12" x14ac:dyDescent="0.25">
      <c r="A28" s="2"/>
      <c r="B28" s="16"/>
      <c r="C28" s="2"/>
      <c r="D28" s="40"/>
      <c r="E28" s="27"/>
      <c r="F28" s="35"/>
      <c r="G28" s="2"/>
      <c r="H28" s="2"/>
      <c r="I28" s="2"/>
      <c r="J28" s="2"/>
      <c r="K28" s="2"/>
      <c r="L28" s="3"/>
    </row>
    <row r="29" spans="1:12" x14ac:dyDescent="0.25">
      <c r="A29" s="2"/>
      <c r="B29" s="16"/>
      <c r="C29" s="2"/>
      <c r="D29" s="40"/>
      <c r="E29" s="27"/>
      <c r="F29" s="35"/>
      <c r="G29" s="2"/>
      <c r="H29" s="2"/>
      <c r="I29" s="2"/>
      <c r="J29" s="2"/>
      <c r="K29" s="2"/>
      <c r="L29" s="3"/>
    </row>
    <row r="30" spans="1:12" x14ac:dyDescent="0.25">
      <c r="A30" s="2"/>
      <c r="B30" s="16"/>
      <c r="C30" s="2"/>
      <c r="D30" s="40"/>
      <c r="E30" s="27"/>
      <c r="F30" s="35"/>
      <c r="G30" s="2"/>
      <c r="H30" s="2"/>
      <c r="I30" s="2"/>
      <c r="J30" s="2"/>
      <c r="K30" s="2"/>
      <c r="L30" s="3"/>
    </row>
    <row r="31" spans="1:12" x14ac:dyDescent="0.25">
      <c r="A31" s="2"/>
      <c r="B31" s="16"/>
      <c r="C31" s="2"/>
      <c r="D31" s="40"/>
      <c r="E31" s="27"/>
      <c r="F31" s="35"/>
      <c r="G31" s="2"/>
      <c r="H31" s="2"/>
      <c r="I31" s="2"/>
      <c r="J31" s="2"/>
      <c r="K31" s="2"/>
      <c r="L31" s="3"/>
    </row>
    <row r="32" spans="1:12" x14ac:dyDescent="0.25">
      <c r="A32" s="2"/>
      <c r="B32" s="16"/>
      <c r="C32" s="2"/>
      <c r="D32" s="40"/>
      <c r="E32" s="27"/>
      <c r="F32" s="35"/>
      <c r="G32" s="2"/>
      <c r="H32" s="2"/>
      <c r="I32" s="2"/>
      <c r="J32" s="2"/>
      <c r="K32" s="2"/>
      <c r="L32" s="3"/>
    </row>
    <row r="33" spans="1:12" x14ac:dyDescent="0.25">
      <c r="A33" s="2"/>
      <c r="B33" s="16"/>
      <c r="C33" s="2"/>
      <c r="D33" s="2"/>
      <c r="E33" s="27"/>
      <c r="F33" s="35"/>
      <c r="G33" s="2"/>
      <c r="H33" s="2"/>
      <c r="I33" s="2"/>
      <c r="J33" s="2"/>
      <c r="K33" s="2"/>
      <c r="L33" s="3"/>
    </row>
    <row r="34" spans="1:12" ht="15.75" x14ac:dyDescent="0.25">
      <c r="A34" s="2"/>
      <c r="B34" s="16"/>
      <c r="C34" s="2"/>
      <c r="D34" s="39"/>
      <c r="E34" s="27"/>
      <c r="F34" s="35"/>
      <c r="G34" s="2"/>
      <c r="H34" s="2"/>
      <c r="I34" s="2"/>
      <c r="J34" s="2"/>
      <c r="K34" s="2"/>
      <c r="L34" s="3"/>
    </row>
    <row r="35" spans="1:12" ht="15.75" x14ac:dyDescent="0.25">
      <c r="A35" s="2"/>
      <c r="B35" s="16"/>
      <c r="C35" s="2"/>
      <c r="D35" s="39"/>
      <c r="E35" s="27"/>
      <c r="F35" s="35"/>
      <c r="G35" s="2"/>
      <c r="H35" s="2"/>
      <c r="I35" s="2"/>
      <c r="J35" s="2"/>
      <c r="K35" s="2"/>
      <c r="L35" s="3"/>
    </row>
    <row r="36" spans="1:12" ht="15.75" x14ac:dyDescent="0.25">
      <c r="A36" s="2"/>
      <c r="B36" s="16"/>
      <c r="C36" s="2"/>
      <c r="D36" s="39"/>
      <c r="E36" s="27"/>
      <c r="F36" s="35"/>
      <c r="G36" s="2"/>
      <c r="H36" s="2"/>
      <c r="I36" s="2"/>
      <c r="J36" s="2"/>
      <c r="K36" s="2"/>
      <c r="L36" s="3"/>
    </row>
    <row r="37" spans="1:12" ht="15.75" x14ac:dyDescent="0.25">
      <c r="A37" s="2"/>
      <c r="B37" s="16"/>
      <c r="C37" s="2"/>
      <c r="D37" s="39"/>
      <c r="E37" s="27"/>
      <c r="F37" s="35"/>
      <c r="G37" s="2"/>
      <c r="H37" s="2"/>
      <c r="I37" s="2"/>
      <c r="J37" s="2"/>
      <c r="K37" s="2"/>
      <c r="L37" s="3"/>
    </row>
    <row r="38" spans="1:12" ht="15.75" x14ac:dyDescent="0.25">
      <c r="A38" s="2"/>
      <c r="B38" s="16"/>
      <c r="C38" s="2"/>
      <c r="D38" s="39"/>
      <c r="E38" s="27"/>
      <c r="F38" s="35"/>
      <c r="G38" s="2"/>
      <c r="H38" s="2"/>
      <c r="I38" s="2"/>
      <c r="J38" s="2"/>
      <c r="K38" s="2"/>
      <c r="L38" s="3"/>
    </row>
    <row r="39" spans="1:12" ht="15.75" x14ac:dyDescent="0.25">
      <c r="A39" s="2"/>
      <c r="B39" s="16"/>
      <c r="C39" s="2"/>
      <c r="D39" s="39"/>
      <c r="E39" s="27"/>
      <c r="F39" s="35"/>
      <c r="G39" s="2"/>
      <c r="H39" s="2"/>
      <c r="I39" s="2"/>
      <c r="J39" s="2"/>
      <c r="K39" s="2"/>
      <c r="L39" s="3"/>
    </row>
    <row r="40" spans="1:12" x14ac:dyDescent="0.25">
      <c r="A40" s="2"/>
      <c r="B40" s="16"/>
      <c r="C40" s="2"/>
      <c r="D40" s="2"/>
      <c r="E40" s="27"/>
      <c r="F40" s="35"/>
      <c r="G40" s="2"/>
      <c r="H40" s="2"/>
      <c r="I40" s="2"/>
      <c r="J40" s="2"/>
      <c r="K40" s="2"/>
      <c r="L40" s="3"/>
    </row>
    <row r="41" spans="1:12" x14ac:dyDescent="0.25">
      <c r="A41" s="2"/>
      <c r="B41" s="16"/>
      <c r="C41" s="2"/>
      <c r="D41" s="24"/>
      <c r="E41" s="27"/>
      <c r="F41" s="35"/>
      <c r="G41" s="2"/>
      <c r="H41" s="2"/>
      <c r="I41" s="2"/>
      <c r="J41" s="2"/>
      <c r="K41" s="2"/>
      <c r="L41" s="3"/>
    </row>
    <row r="42" spans="1:12" x14ac:dyDescent="0.25">
      <c r="A42" s="2"/>
      <c r="B42" s="16"/>
      <c r="C42" s="2"/>
      <c r="D42" s="24"/>
      <c r="E42" s="27"/>
      <c r="F42" s="35"/>
      <c r="G42" s="2"/>
      <c r="H42" s="2"/>
      <c r="I42" s="2"/>
      <c r="J42" s="2"/>
      <c r="K42" s="2"/>
      <c r="L42" s="3"/>
    </row>
    <row r="43" spans="1:12" x14ac:dyDescent="0.25">
      <c r="A43" s="2"/>
      <c r="B43" s="16"/>
      <c r="C43" s="2"/>
      <c r="D43" s="24"/>
      <c r="E43" s="27"/>
      <c r="F43" s="35"/>
      <c r="G43" s="2"/>
      <c r="H43" s="2"/>
      <c r="I43" s="2"/>
      <c r="J43" s="2"/>
      <c r="K43" s="2"/>
      <c r="L43" s="3"/>
    </row>
    <row r="44" spans="1:12" x14ac:dyDescent="0.25">
      <c r="A44" s="2"/>
      <c r="B44" s="16"/>
      <c r="C44" s="2"/>
      <c r="D44" s="24"/>
      <c r="E44" s="27"/>
      <c r="F44" s="35"/>
      <c r="G44" s="2"/>
      <c r="H44" s="2"/>
      <c r="I44" s="2"/>
      <c r="J44" s="2"/>
      <c r="K44" s="2"/>
      <c r="L44" s="3"/>
    </row>
    <row r="45" spans="1:12" x14ac:dyDescent="0.25">
      <c r="A45" s="2"/>
      <c r="B45" s="16"/>
      <c r="C45" s="2"/>
      <c r="D45" s="24"/>
      <c r="E45" s="27"/>
      <c r="F45" s="35"/>
      <c r="G45" s="2"/>
      <c r="H45" s="2"/>
      <c r="I45" s="2"/>
      <c r="J45" s="2"/>
      <c r="K45" s="2"/>
      <c r="L45" s="3"/>
    </row>
    <row r="46" spans="1:12" x14ac:dyDescent="0.25">
      <c r="A46" s="2"/>
      <c r="B46" s="16"/>
      <c r="C46" s="2"/>
      <c r="D46" s="24"/>
      <c r="E46" s="27"/>
      <c r="F46" s="35"/>
      <c r="G46" s="2"/>
      <c r="H46" s="2"/>
      <c r="I46" s="2"/>
      <c r="J46" s="2"/>
      <c r="K46" s="2"/>
      <c r="L46" s="3"/>
    </row>
    <row r="47" spans="1:12" x14ac:dyDescent="0.25">
      <c r="A47" s="2"/>
      <c r="B47" s="16"/>
      <c r="C47" s="2"/>
      <c r="D47" s="40"/>
      <c r="E47" s="27"/>
      <c r="F47" s="35"/>
      <c r="G47" s="2"/>
      <c r="H47" s="2"/>
      <c r="I47" s="2"/>
      <c r="J47" s="2"/>
      <c r="K47" s="2"/>
      <c r="L47" s="3"/>
    </row>
    <row r="48" spans="1:12" x14ac:dyDescent="0.25">
      <c r="A48" s="2"/>
      <c r="B48" s="16"/>
      <c r="C48" s="2"/>
      <c r="D48" s="24"/>
      <c r="E48" s="27"/>
      <c r="F48" s="35"/>
      <c r="G48" s="2"/>
      <c r="H48" s="2"/>
      <c r="I48" s="2"/>
      <c r="J48" s="2"/>
      <c r="K48" s="2"/>
      <c r="L48" s="3"/>
    </row>
    <row r="49" spans="1:12" x14ac:dyDescent="0.25">
      <c r="A49" s="2"/>
      <c r="B49" s="16"/>
      <c r="C49" s="2"/>
      <c r="D49" s="24"/>
      <c r="E49" s="27"/>
      <c r="F49" s="35"/>
      <c r="G49" s="2"/>
      <c r="H49" s="2"/>
      <c r="I49" s="2"/>
      <c r="J49" s="2"/>
      <c r="K49" s="2"/>
      <c r="L49" s="3"/>
    </row>
    <row r="50" spans="1:12" x14ac:dyDescent="0.25">
      <c r="A50" s="2"/>
      <c r="B50" s="16"/>
      <c r="C50" s="2"/>
      <c r="D50" s="24"/>
      <c r="E50" s="27"/>
      <c r="F50" s="35"/>
      <c r="G50" s="2"/>
      <c r="H50" s="2"/>
      <c r="I50" s="2"/>
      <c r="J50" s="2"/>
      <c r="K50" s="2"/>
      <c r="L50" s="3"/>
    </row>
    <row r="51" spans="1:12" x14ac:dyDescent="0.25">
      <c r="A51" s="2"/>
      <c r="B51" s="16"/>
      <c r="C51" s="2"/>
      <c r="D51" s="40"/>
      <c r="E51" s="27"/>
      <c r="F51" s="35"/>
      <c r="G51" s="2"/>
      <c r="H51" s="2"/>
      <c r="I51" s="2"/>
      <c r="J51" s="2"/>
      <c r="K51" s="2"/>
      <c r="L51" s="3"/>
    </row>
    <row r="52" spans="1:12" x14ac:dyDescent="0.25">
      <c r="A52" s="2"/>
      <c r="B52" s="16"/>
      <c r="C52" s="2"/>
      <c r="D52" s="40"/>
      <c r="E52" s="27"/>
      <c r="F52" s="35"/>
      <c r="G52" s="2"/>
      <c r="H52" s="2"/>
      <c r="I52" s="2"/>
      <c r="J52" s="2"/>
      <c r="K52" s="2"/>
      <c r="L52" s="3"/>
    </row>
    <row r="53" spans="1:12" x14ac:dyDescent="0.25">
      <c r="A53" s="2"/>
      <c r="B53" s="16"/>
      <c r="C53" s="2"/>
      <c r="D53" s="40"/>
      <c r="E53" s="27"/>
      <c r="F53" s="35"/>
      <c r="G53" s="2"/>
      <c r="H53" s="2"/>
      <c r="I53" s="2"/>
      <c r="J53" s="2"/>
      <c r="K53" s="2"/>
      <c r="L53" s="3"/>
    </row>
    <row r="54" spans="1:12" x14ac:dyDescent="0.25">
      <c r="A54" s="2"/>
      <c r="B54" s="16"/>
      <c r="C54" s="2"/>
      <c r="D54" s="40"/>
      <c r="E54" s="27"/>
      <c r="F54" s="35"/>
      <c r="G54" s="2"/>
      <c r="H54" s="2"/>
      <c r="I54" s="2"/>
      <c r="J54" s="2"/>
      <c r="K54" s="2"/>
      <c r="L54" s="3"/>
    </row>
    <row r="55" spans="1:12" x14ac:dyDescent="0.25">
      <c r="A55" s="2"/>
      <c r="B55" s="16"/>
      <c r="C55" s="2"/>
      <c r="D55" s="40"/>
      <c r="E55" s="27"/>
      <c r="F55" s="35"/>
      <c r="G55" s="2"/>
      <c r="H55" s="2"/>
      <c r="I55" s="2"/>
      <c r="J55" s="2"/>
      <c r="K55" s="2"/>
      <c r="L55" s="3"/>
    </row>
    <row r="56" spans="1:12" x14ac:dyDescent="0.25">
      <c r="A56" s="2"/>
      <c r="B56" s="16"/>
      <c r="C56" s="2"/>
      <c r="D56" s="40"/>
      <c r="E56" s="27"/>
      <c r="F56" s="35"/>
      <c r="G56" s="2"/>
      <c r="H56" s="2"/>
      <c r="I56" s="2"/>
      <c r="J56" s="2"/>
      <c r="K56" s="2"/>
      <c r="L56" s="3"/>
    </row>
    <row r="57" spans="1:12" x14ac:dyDescent="0.25">
      <c r="A57" s="2"/>
      <c r="B57" s="16"/>
      <c r="C57" s="2"/>
      <c r="D57" s="2"/>
      <c r="E57" s="27"/>
      <c r="F57" s="35"/>
      <c r="G57" s="2"/>
      <c r="H57" s="2"/>
      <c r="I57" s="2"/>
      <c r="J57" s="2"/>
      <c r="K57" s="2"/>
      <c r="L57" s="3"/>
    </row>
    <row r="58" spans="1:12" x14ac:dyDescent="0.25">
      <c r="A58" s="2"/>
      <c r="B58" s="16"/>
      <c r="C58" s="2"/>
      <c r="D58" s="40"/>
      <c r="E58" s="27"/>
      <c r="F58" s="35"/>
      <c r="G58" s="2"/>
      <c r="H58" s="2"/>
      <c r="I58" s="2"/>
      <c r="J58" s="2"/>
      <c r="K58" s="2"/>
      <c r="L58" s="3"/>
    </row>
    <row r="59" spans="1:12" x14ac:dyDescent="0.25">
      <c r="A59" s="2"/>
      <c r="B59" s="16"/>
      <c r="C59" s="2"/>
      <c r="D59" s="40"/>
      <c r="E59" s="27"/>
      <c r="F59" s="35"/>
      <c r="G59" s="2"/>
      <c r="H59" s="2"/>
      <c r="I59" s="2"/>
      <c r="J59" s="2"/>
      <c r="K59" s="2"/>
      <c r="L59" s="3"/>
    </row>
    <row r="60" spans="1:12" x14ac:dyDescent="0.25">
      <c r="A60" s="2"/>
      <c r="B60" s="16"/>
      <c r="C60" s="2"/>
      <c r="D60" s="40"/>
      <c r="E60" s="27"/>
      <c r="F60" s="35"/>
      <c r="G60" s="2"/>
      <c r="H60" s="2"/>
      <c r="I60" s="2"/>
      <c r="J60" s="2"/>
      <c r="K60" s="2"/>
      <c r="L60" s="3"/>
    </row>
    <row r="61" spans="1:12" x14ac:dyDescent="0.25">
      <c r="A61" s="2"/>
      <c r="B61" s="16"/>
      <c r="C61" s="2"/>
      <c r="D61" s="40"/>
      <c r="E61" s="27"/>
      <c r="F61" s="35"/>
      <c r="G61" s="2"/>
      <c r="H61" s="2"/>
      <c r="I61" s="2"/>
      <c r="J61" s="2"/>
      <c r="K61" s="2"/>
      <c r="L61" s="3"/>
    </row>
    <row r="62" spans="1:12" x14ac:dyDescent="0.25">
      <c r="A62" s="2"/>
      <c r="B62" s="16"/>
      <c r="C62" s="2"/>
      <c r="D62" s="40"/>
      <c r="E62" s="27"/>
      <c r="F62" s="35"/>
      <c r="G62" s="2"/>
      <c r="H62" s="2"/>
      <c r="I62" s="2"/>
      <c r="J62" s="2"/>
      <c r="K62" s="2"/>
      <c r="L62" s="3"/>
    </row>
    <row r="63" spans="1:12" x14ac:dyDescent="0.25">
      <c r="A63" s="2"/>
      <c r="B63" s="16"/>
      <c r="C63" s="2"/>
      <c r="D63" s="40"/>
      <c r="E63" s="27"/>
      <c r="F63" s="35"/>
      <c r="G63" s="2"/>
      <c r="H63" s="2"/>
      <c r="I63" s="2"/>
      <c r="J63" s="2"/>
      <c r="K63" s="2"/>
      <c r="L63" s="3"/>
    </row>
    <row r="64" spans="1:12" x14ac:dyDescent="0.25">
      <c r="A64" s="2"/>
      <c r="B64" s="16"/>
      <c r="C64" s="2"/>
      <c r="D64" s="40"/>
      <c r="E64" s="27"/>
      <c r="F64" s="35"/>
      <c r="G64" s="2"/>
      <c r="H64" s="2"/>
      <c r="I64" s="2"/>
      <c r="J64" s="2"/>
      <c r="K64" s="2"/>
      <c r="L64" s="3"/>
    </row>
    <row r="65" spans="1:12" x14ac:dyDescent="0.25">
      <c r="A65" s="2"/>
      <c r="B65" s="16"/>
      <c r="C65" s="2"/>
      <c r="D65" s="40"/>
      <c r="E65" s="27"/>
      <c r="F65" s="35"/>
      <c r="G65" s="2"/>
      <c r="H65" s="2"/>
      <c r="I65" s="2"/>
      <c r="J65" s="2"/>
      <c r="K65" s="2"/>
      <c r="L65" s="3"/>
    </row>
    <row r="66" spans="1:12" x14ac:dyDescent="0.25">
      <c r="A66" s="2"/>
      <c r="B66" s="16"/>
      <c r="C66" s="2"/>
      <c r="D66" s="40"/>
      <c r="E66" s="27"/>
      <c r="F66" s="35"/>
      <c r="G66" s="2"/>
      <c r="H66" s="2"/>
      <c r="I66" s="2"/>
      <c r="J66" s="2"/>
      <c r="K66" s="2"/>
      <c r="L66" s="3"/>
    </row>
    <row r="67" spans="1:12" x14ac:dyDescent="0.25">
      <c r="A67" s="2"/>
      <c r="B67" s="16"/>
      <c r="C67" s="2"/>
      <c r="D67" s="40"/>
      <c r="E67" s="27"/>
      <c r="F67" s="35"/>
      <c r="G67" s="2"/>
      <c r="H67" s="2"/>
      <c r="I67" s="2"/>
      <c r="J67" s="2"/>
      <c r="K67" s="2"/>
      <c r="L67" s="3"/>
    </row>
    <row r="68" spans="1:12" x14ac:dyDescent="0.25">
      <c r="A68" s="2"/>
      <c r="B68" s="16"/>
      <c r="C68" s="2"/>
      <c r="D68" s="40"/>
      <c r="E68" s="27"/>
      <c r="F68" s="35"/>
      <c r="G68" s="2"/>
      <c r="H68" s="2"/>
      <c r="I68" s="2"/>
      <c r="J68" s="2"/>
      <c r="K68" s="2"/>
      <c r="L68" s="3"/>
    </row>
    <row r="69" spans="1:12" x14ac:dyDescent="0.25">
      <c r="A69" s="2"/>
      <c r="B69" s="16"/>
      <c r="C69" s="2"/>
      <c r="D69" s="40"/>
      <c r="E69" s="27"/>
      <c r="F69" s="35"/>
      <c r="G69" s="2"/>
      <c r="H69" s="2"/>
      <c r="I69" s="2"/>
      <c r="J69" s="2"/>
      <c r="K69" s="2"/>
      <c r="L69" s="3"/>
    </row>
    <row r="70" spans="1:12" x14ac:dyDescent="0.25">
      <c r="A70" s="2"/>
      <c r="B70" s="16"/>
      <c r="C70" s="2"/>
      <c r="D70" s="40"/>
      <c r="E70" s="27"/>
      <c r="F70" s="35"/>
      <c r="G70" s="2"/>
      <c r="H70" s="2"/>
      <c r="I70" s="2"/>
      <c r="J70" s="2"/>
      <c r="K70" s="2"/>
      <c r="L70" s="3"/>
    </row>
    <row r="71" spans="1:12" x14ac:dyDescent="0.25">
      <c r="A71" s="2"/>
      <c r="B71" s="16"/>
      <c r="C71" s="2"/>
      <c r="D71" s="40"/>
      <c r="E71" s="27"/>
      <c r="F71" s="35"/>
      <c r="G71" s="2"/>
      <c r="H71" s="2"/>
      <c r="I71" s="2"/>
      <c r="J71" s="2"/>
      <c r="K71" s="2"/>
      <c r="L71" s="3"/>
    </row>
    <row r="72" spans="1:12" x14ac:dyDescent="0.25">
      <c r="A72" s="2"/>
      <c r="B72" s="16"/>
      <c r="C72" s="2"/>
      <c r="D72" s="40"/>
      <c r="E72" s="27"/>
      <c r="F72" s="35"/>
      <c r="G72" s="2"/>
      <c r="H72" s="2"/>
      <c r="I72" s="2"/>
      <c r="J72" s="2"/>
      <c r="K72" s="2"/>
      <c r="L72" s="3"/>
    </row>
    <row r="73" spans="1:12" x14ac:dyDescent="0.25">
      <c r="A73" s="2"/>
      <c r="B73" s="16"/>
      <c r="C73" s="2"/>
      <c r="D73" s="40"/>
      <c r="E73" s="27"/>
      <c r="F73" s="35"/>
      <c r="G73" s="2"/>
      <c r="H73" s="2"/>
      <c r="I73" s="2"/>
      <c r="J73" s="2"/>
      <c r="K73" s="2"/>
      <c r="L73" s="3"/>
    </row>
    <row r="74" spans="1:12" x14ac:dyDescent="0.25">
      <c r="A74" s="2"/>
      <c r="B74" s="16"/>
      <c r="C74" s="2"/>
      <c r="D74" s="40"/>
      <c r="E74" s="27"/>
      <c r="F74" s="35"/>
      <c r="G74" s="2"/>
      <c r="H74" s="2"/>
      <c r="I74" s="2"/>
      <c r="J74" s="2"/>
      <c r="K74" s="2"/>
      <c r="L74" s="3"/>
    </row>
    <row r="75" spans="1:12" x14ac:dyDescent="0.25">
      <c r="A75" s="2"/>
      <c r="B75" s="16"/>
      <c r="C75" s="2"/>
      <c r="D75" s="40"/>
      <c r="E75" s="27"/>
      <c r="F75" s="35"/>
      <c r="G75" s="2"/>
      <c r="H75" s="2"/>
      <c r="I75" s="2"/>
      <c r="J75" s="2"/>
      <c r="K75" s="2"/>
      <c r="L75" s="3"/>
    </row>
    <row r="76" spans="1:12" x14ac:dyDescent="0.25">
      <c r="A76" s="2"/>
      <c r="B76" s="16"/>
      <c r="C76" s="2"/>
      <c r="D76" s="40"/>
      <c r="E76" s="27"/>
      <c r="F76" s="35"/>
      <c r="G76" s="2"/>
      <c r="H76" s="2"/>
      <c r="I76" s="2"/>
      <c r="J76" s="2"/>
      <c r="K76" s="2"/>
      <c r="L76" s="3"/>
    </row>
    <row r="77" spans="1:12" x14ac:dyDescent="0.25">
      <c r="A77" s="2"/>
      <c r="B77" s="16"/>
      <c r="C77" s="2"/>
      <c r="D77" s="40"/>
      <c r="E77" s="27"/>
      <c r="F77" s="35"/>
      <c r="G77" s="2"/>
      <c r="H77" s="2"/>
      <c r="I77" s="2"/>
      <c r="J77" s="2"/>
      <c r="K77" s="2"/>
      <c r="L77" s="3"/>
    </row>
    <row r="78" spans="1:12" x14ac:dyDescent="0.25">
      <c r="A78" s="2"/>
      <c r="B78" s="16"/>
      <c r="C78" s="2"/>
      <c r="D78" s="40"/>
      <c r="E78" s="27"/>
      <c r="F78" s="35"/>
      <c r="G78" s="2"/>
      <c r="H78" s="2"/>
      <c r="I78" s="2"/>
      <c r="J78" s="2"/>
      <c r="K78" s="2"/>
      <c r="L78" s="3"/>
    </row>
    <row r="79" spans="1:12" ht="15.75" x14ac:dyDescent="0.25">
      <c r="A79" s="2"/>
      <c r="B79" s="16"/>
      <c r="C79" s="2"/>
      <c r="D79" s="39"/>
      <c r="E79" s="27"/>
      <c r="F79" s="35"/>
      <c r="G79" s="2"/>
      <c r="H79" s="2"/>
      <c r="I79" s="2"/>
      <c r="J79" s="2"/>
      <c r="K79" s="2"/>
      <c r="L79" s="3"/>
    </row>
    <row r="80" spans="1:12" ht="15.75" x14ac:dyDescent="0.25">
      <c r="A80" s="2"/>
      <c r="B80" s="16"/>
      <c r="C80" s="2"/>
      <c r="D80" s="39"/>
      <c r="E80" s="27"/>
      <c r="F80" s="35"/>
      <c r="G80" s="2"/>
      <c r="H80" s="2"/>
      <c r="I80" s="2"/>
      <c r="J80" s="2"/>
      <c r="K80" s="2"/>
      <c r="L80" s="3"/>
    </row>
    <row r="81" spans="1:12" ht="15.75" x14ac:dyDescent="0.25">
      <c r="A81" s="2"/>
      <c r="B81" s="16"/>
      <c r="C81" s="2"/>
      <c r="D81" s="39"/>
      <c r="E81" s="27"/>
      <c r="F81" s="35"/>
      <c r="G81" s="2"/>
      <c r="H81" s="2"/>
      <c r="I81" s="2"/>
      <c r="J81" s="2"/>
      <c r="K81" s="2"/>
      <c r="L81" s="3"/>
    </row>
    <row r="82" spans="1:12" ht="15.75" x14ac:dyDescent="0.25">
      <c r="A82" s="2"/>
      <c r="B82" s="16"/>
      <c r="C82" s="2"/>
      <c r="D82" s="39"/>
      <c r="E82" s="27"/>
      <c r="F82" s="35"/>
      <c r="G82" s="2"/>
      <c r="H82" s="2"/>
      <c r="I82" s="2"/>
      <c r="J82" s="2"/>
      <c r="K82" s="2"/>
      <c r="L82" s="3"/>
    </row>
    <row r="83" spans="1:12" ht="15.75" x14ac:dyDescent="0.25">
      <c r="A83" s="2"/>
      <c r="B83" s="16"/>
      <c r="C83" s="2"/>
      <c r="D83" s="39"/>
      <c r="E83" s="27"/>
      <c r="F83" s="35"/>
      <c r="G83" s="2"/>
      <c r="H83" s="2"/>
      <c r="I83" s="2"/>
      <c r="J83" s="2"/>
      <c r="K83" s="2"/>
      <c r="L83" s="3"/>
    </row>
    <row r="84" spans="1:12" ht="15.75" x14ac:dyDescent="0.25">
      <c r="A84" s="2"/>
      <c r="B84" s="16"/>
      <c r="C84" s="2"/>
      <c r="D84" s="39"/>
      <c r="E84" s="27"/>
      <c r="F84" s="35"/>
      <c r="G84" s="2"/>
      <c r="H84" s="2"/>
      <c r="I84" s="2"/>
      <c r="J84" s="2"/>
      <c r="K84" s="2"/>
      <c r="L84" s="3"/>
    </row>
    <row r="85" spans="1:12" ht="15.75" x14ac:dyDescent="0.25">
      <c r="A85" s="2"/>
      <c r="B85" s="16"/>
      <c r="C85" s="2"/>
      <c r="D85" s="39"/>
      <c r="E85" s="27"/>
      <c r="F85" s="35"/>
      <c r="G85" s="2"/>
      <c r="H85" s="2"/>
      <c r="I85" s="2"/>
      <c r="J85" s="2"/>
      <c r="K85" s="2"/>
      <c r="L85" s="3"/>
    </row>
    <row r="86" spans="1:12" ht="15.75" x14ac:dyDescent="0.25">
      <c r="A86" s="2"/>
      <c r="B86" s="16"/>
      <c r="C86" s="2"/>
      <c r="D86" s="39"/>
      <c r="E86" s="27"/>
      <c r="F86" s="35"/>
      <c r="G86" s="2"/>
      <c r="H86" s="2"/>
      <c r="I86" s="2"/>
      <c r="J86" s="2"/>
      <c r="K86" s="2"/>
      <c r="L86" s="3"/>
    </row>
    <row r="87" spans="1:12" ht="15.75" x14ac:dyDescent="0.25">
      <c r="A87" s="2"/>
      <c r="B87" s="16"/>
      <c r="C87" s="2"/>
      <c r="D87" s="39"/>
      <c r="E87" s="27"/>
      <c r="F87" s="35"/>
      <c r="G87" s="2"/>
      <c r="H87" s="2"/>
      <c r="I87" s="2"/>
      <c r="J87" s="2"/>
      <c r="K87" s="2"/>
      <c r="L87" s="3"/>
    </row>
    <row r="88" spans="1:12" x14ac:dyDescent="0.25">
      <c r="A88" s="2"/>
      <c r="B88" s="16"/>
      <c r="C88" s="2"/>
      <c r="D88" s="2"/>
      <c r="E88" s="27"/>
      <c r="F88" s="35"/>
      <c r="G88" s="2"/>
      <c r="H88" s="2"/>
      <c r="I88" s="2"/>
      <c r="J88" s="2"/>
      <c r="K88" s="2"/>
      <c r="L88" s="3"/>
    </row>
    <row r="89" spans="1:12" ht="15.75" x14ac:dyDescent="0.25">
      <c r="A89" s="2"/>
      <c r="B89" s="16"/>
      <c r="C89" s="2"/>
      <c r="D89" s="39"/>
      <c r="E89" s="27"/>
      <c r="F89" s="35"/>
      <c r="G89" s="2"/>
      <c r="H89" s="2"/>
      <c r="I89" s="2"/>
      <c r="J89" s="2"/>
      <c r="K89" s="2"/>
      <c r="L89" s="3"/>
    </row>
    <row r="90" spans="1:12" ht="15.75" x14ac:dyDescent="0.25">
      <c r="A90" s="2"/>
      <c r="B90" s="16"/>
      <c r="C90" s="2"/>
      <c r="D90" s="39"/>
      <c r="E90" s="27"/>
      <c r="F90" s="35"/>
      <c r="G90" s="2"/>
      <c r="H90" s="2"/>
      <c r="I90" s="2"/>
      <c r="J90" s="2"/>
      <c r="K90" s="2"/>
      <c r="L90" s="3"/>
    </row>
    <row r="91" spans="1:12" ht="15.75" x14ac:dyDescent="0.25">
      <c r="A91" s="2"/>
      <c r="B91" s="16"/>
      <c r="C91" s="2"/>
      <c r="D91" s="39"/>
      <c r="E91" s="27"/>
      <c r="F91" s="35"/>
      <c r="G91" s="2"/>
      <c r="H91" s="2"/>
      <c r="I91" s="2"/>
      <c r="J91" s="2"/>
      <c r="K91" s="2"/>
      <c r="L91" s="3"/>
    </row>
    <row r="92" spans="1:12" ht="15.75" x14ac:dyDescent="0.25">
      <c r="A92" s="2"/>
      <c r="B92" s="16"/>
      <c r="C92" s="2"/>
      <c r="D92" s="39"/>
      <c r="E92" s="27"/>
      <c r="F92" s="35"/>
      <c r="G92" s="2"/>
      <c r="H92" s="2"/>
      <c r="I92" s="2"/>
      <c r="J92" s="2"/>
      <c r="K92" s="2"/>
      <c r="L92" s="3"/>
    </row>
    <row r="93" spans="1:12" ht="15.75" x14ac:dyDescent="0.25">
      <c r="A93" s="2"/>
      <c r="B93" s="16"/>
      <c r="C93" s="2"/>
      <c r="D93" s="39"/>
      <c r="E93" s="27"/>
      <c r="F93" s="35"/>
      <c r="G93" s="2"/>
      <c r="H93" s="2"/>
      <c r="I93" s="2"/>
      <c r="J93" s="2"/>
      <c r="K93" s="2"/>
      <c r="L93" s="3"/>
    </row>
    <row r="94" spans="1:12" ht="15.75" x14ac:dyDescent="0.25">
      <c r="A94" s="2"/>
      <c r="B94" s="16"/>
      <c r="C94" s="2"/>
      <c r="D94" s="39"/>
      <c r="E94" s="27"/>
      <c r="F94" s="35"/>
      <c r="G94" s="2"/>
      <c r="H94" s="2"/>
      <c r="I94" s="2"/>
      <c r="J94" s="2"/>
      <c r="K94" s="2"/>
      <c r="L94" s="3"/>
    </row>
    <row r="95" spans="1:12" ht="15.75" x14ac:dyDescent="0.25">
      <c r="A95" s="2"/>
      <c r="B95" s="16"/>
      <c r="C95" s="2"/>
      <c r="D95" s="39"/>
      <c r="E95" s="27"/>
      <c r="F95" s="35"/>
      <c r="G95" s="2"/>
      <c r="H95" s="2"/>
      <c r="I95" s="2"/>
      <c r="J95" s="2"/>
      <c r="K95" s="2"/>
      <c r="L95" s="3"/>
    </row>
    <row r="96" spans="1:12" ht="15.75" x14ac:dyDescent="0.25">
      <c r="A96" s="2"/>
      <c r="B96" s="16"/>
      <c r="C96" s="2"/>
      <c r="D96" s="37"/>
      <c r="E96" s="27"/>
      <c r="F96" s="35"/>
      <c r="G96" s="2"/>
      <c r="H96" s="2"/>
      <c r="I96" s="2"/>
      <c r="J96" s="2"/>
      <c r="K96" s="2"/>
      <c r="L96" s="3"/>
    </row>
    <row r="97" spans="1:12" ht="15.75" x14ac:dyDescent="0.25">
      <c r="A97" s="2"/>
      <c r="B97" s="12"/>
      <c r="C97" s="2"/>
      <c r="D97" s="37"/>
      <c r="E97" s="27"/>
      <c r="F97" s="35"/>
      <c r="G97" s="2"/>
      <c r="H97" s="2"/>
      <c r="I97" s="2"/>
      <c r="J97" s="2"/>
      <c r="K97" s="2"/>
      <c r="L97" s="3"/>
    </row>
    <row r="98" spans="1:12" ht="15.75" x14ac:dyDescent="0.25">
      <c r="A98" s="2"/>
      <c r="B98" s="16"/>
      <c r="C98" s="2"/>
      <c r="D98" s="37"/>
      <c r="E98" s="27"/>
      <c r="F98" s="35"/>
      <c r="G98" s="2"/>
      <c r="H98" s="2"/>
      <c r="I98" s="2"/>
      <c r="J98" s="2"/>
      <c r="K98" s="2"/>
      <c r="L98" s="3"/>
    </row>
    <row r="99" spans="1:12" ht="15.75" x14ac:dyDescent="0.25">
      <c r="A99" s="2"/>
      <c r="B99" s="16"/>
      <c r="C99" s="2"/>
      <c r="D99" s="37"/>
      <c r="E99" s="27"/>
      <c r="F99" s="35"/>
      <c r="G99" s="2"/>
      <c r="H99" s="2"/>
      <c r="I99" s="2"/>
      <c r="J99" s="2"/>
      <c r="K99" s="2"/>
      <c r="L99" s="3"/>
    </row>
    <row r="100" spans="1:12" ht="15.75" x14ac:dyDescent="0.25">
      <c r="A100" s="2"/>
      <c r="B100" s="16"/>
      <c r="C100" s="2"/>
      <c r="D100" s="37"/>
      <c r="E100" s="27"/>
      <c r="F100" s="35"/>
      <c r="G100" s="2"/>
      <c r="H100" s="2"/>
      <c r="I100" s="2"/>
      <c r="J100" s="2"/>
      <c r="K100" s="2"/>
      <c r="L100" s="3"/>
    </row>
    <row r="101" spans="1:12" ht="15.75" x14ac:dyDescent="0.25">
      <c r="A101" s="2"/>
      <c r="B101" s="16"/>
      <c r="C101" s="2"/>
      <c r="D101" s="37"/>
      <c r="E101" s="27"/>
      <c r="F101" s="35"/>
      <c r="G101" s="2"/>
      <c r="H101" s="2"/>
      <c r="I101" s="2"/>
      <c r="J101" s="2"/>
      <c r="K101" s="2"/>
      <c r="L101" s="3"/>
    </row>
    <row r="102" spans="1:12" ht="15.75" x14ac:dyDescent="0.25">
      <c r="A102" s="2"/>
      <c r="B102" s="16"/>
      <c r="C102" s="2"/>
      <c r="D102" s="37"/>
      <c r="E102" s="27"/>
      <c r="F102" s="35"/>
      <c r="G102" s="2"/>
      <c r="H102" s="2"/>
      <c r="I102" s="2"/>
      <c r="J102" s="2"/>
      <c r="K102" s="2"/>
      <c r="L102" s="3"/>
    </row>
    <row r="103" spans="1:12" ht="15.75" x14ac:dyDescent="0.25">
      <c r="A103" s="2"/>
      <c r="B103" s="16"/>
      <c r="C103" s="2"/>
      <c r="D103" s="37"/>
      <c r="E103" s="27"/>
      <c r="F103" s="35"/>
      <c r="G103" s="2"/>
      <c r="H103" s="2"/>
      <c r="I103" s="2"/>
      <c r="J103" s="2"/>
      <c r="K103" s="2"/>
      <c r="L103" s="3"/>
    </row>
    <row r="104" spans="1:12" ht="15.75" x14ac:dyDescent="0.25">
      <c r="A104" s="2"/>
      <c r="B104" s="16"/>
      <c r="C104" s="2"/>
      <c r="D104" s="37"/>
      <c r="E104" s="27"/>
      <c r="F104" s="35"/>
      <c r="G104" s="2"/>
      <c r="H104" s="2"/>
      <c r="I104" s="2"/>
      <c r="J104" s="2"/>
      <c r="K104" s="2"/>
      <c r="L104" s="3"/>
    </row>
    <row r="105" spans="1:12" ht="15.75" x14ac:dyDescent="0.25">
      <c r="A105" s="2"/>
      <c r="B105" s="16"/>
      <c r="C105" s="2"/>
      <c r="D105" s="37"/>
      <c r="E105" s="27"/>
      <c r="F105" s="35"/>
      <c r="G105" s="2"/>
      <c r="H105" s="2"/>
      <c r="I105" s="2"/>
      <c r="J105" s="2"/>
      <c r="K105" s="2"/>
      <c r="L105" s="3"/>
    </row>
    <row r="106" spans="1:12" ht="15.75" x14ac:dyDescent="0.25">
      <c r="A106" s="2"/>
      <c r="B106" s="16"/>
      <c r="C106" s="2"/>
      <c r="D106" s="37"/>
      <c r="E106" s="27"/>
      <c r="F106" s="35"/>
      <c r="G106" s="2"/>
      <c r="H106" s="2"/>
      <c r="I106" s="2"/>
      <c r="J106" s="2"/>
      <c r="K106" s="2"/>
      <c r="L106" s="3"/>
    </row>
    <row r="107" spans="1:12" ht="15.75" x14ac:dyDescent="0.25">
      <c r="A107" s="2"/>
      <c r="B107" s="16"/>
      <c r="C107" s="2"/>
      <c r="D107" s="37"/>
      <c r="E107" s="27"/>
      <c r="F107" s="35"/>
      <c r="G107" s="2"/>
      <c r="H107" s="2"/>
      <c r="I107" s="2"/>
      <c r="J107" s="2"/>
      <c r="K107" s="2"/>
      <c r="L107" s="3"/>
    </row>
    <row r="108" spans="1:12" ht="15.75" x14ac:dyDescent="0.25">
      <c r="A108" s="2"/>
      <c r="B108" s="16"/>
      <c r="C108" s="2"/>
      <c r="D108" s="37"/>
      <c r="E108" s="27"/>
      <c r="F108" s="35"/>
      <c r="G108" s="2"/>
      <c r="H108" s="2"/>
      <c r="I108" s="2"/>
      <c r="J108" s="2"/>
      <c r="K108" s="2"/>
      <c r="L108" s="3"/>
    </row>
    <row r="109" spans="1:12" ht="15.75" x14ac:dyDescent="0.25">
      <c r="A109" s="2"/>
      <c r="B109" s="16"/>
      <c r="C109" s="2"/>
      <c r="D109" s="37"/>
      <c r="E109" s="27"/>
      <c r="F109" s="35"/>
      <c r="G109" s="2"/>
      <c r="H109" s="2"/>
      <c r="I109" s="2"/>
      <c r="J109" s="2"/>
      <c r="K109" s="2"/>
      <c r="L109" s="3"/>
    </row>
    <row r="110" spans="1:12" ht="15.75" x14ac:dyDescent="0.25">
      <c r="A110" s="2"/>
      <c r="B110" s="16"/>
      <c r="C110" s="2"/>
      <c r="D110" s="37"/>
      <c r="E110" s="27"/>
      <c r="F110" s="35"/>
      <c r="G110" s="2"/>
      <c r="H110" s="2"/>
      <c r="I110" s="2"/>
      <c r="J110" s="2"/>
      <c r="K110" s="2"/>
      <c r="L110" s="3"/>
    </row>
    <row r="111" spans="1:12" ht="15.75" x14ac:dyDescent="0.25">
      <c r="A111" s="2"/>
      <c r="B111" s="16"/>
      <c r="C111" s="2"/>
      <c r="D111" s="37"/>
      <c r="E111" s="27"/>
      <c r="F111" s="35"/>
      <c r="G111" s="2"/>
      <c r="H111" s="2"/>
      <c r="I111" s="2"/>
      <c r="J111" s="2"/>
      <c r="K111" s="2"/>
      <c r="L111" s="3"/>
    </row>
    <row r="112" spans="1:12" ht="15.75" x14ac:dyDescent="0.25">
      <c r="A112" s="2"/>
      <c r="B112" s="16"/>
      <c r="C112" s="2"/>
      <c r="D112" s="37"/>
      <c r="E112" s="27"/>
      <c r="F112" s="35"/>
      <c r="G112" s="2"/>
      <c r="H112" s="2"/>
      <c r="I112" s="2"/>
      <c r="J112" s="2"/>
      <c r="K112" s="2"/>
      <c r="L112" s="3"/>
    </row>
    <row r="113" spans="1:12" ht="15.75" x14ac:dyDescent="0.25">
      <c r="A113" s="2"/>
      <c r="B113" s="16"/>
      <c r="C113" s="2"/>
      <c r="D113" s="37"/>
      <c r="E113" s="27"/>
      <c r="F113" s="35"/>
      <c r="G113" s="2"/>
      <c r="H113" s="2"/>
      <c r="I113" s="2"/>
      <c r="J113" s="2"/>
      <c r="K113" s="2"/>
      <c r="L113" s="3"/>
    </row>
    <row r="114" spans="1:12" x14ac:dyDescent="0.25">
      <c r="A114" s="2"/>
      <c r="B114" s="16"/>
      <c r="C114" s="2"/>
      <c r="D114" s="2"/>
      <c r="E114" s="27"/>
      <c r="F114" s="19"/>
      <c r="G114" s="18"/>
      <c r="H114" s="18"/>
      <c r="I114" s="18"/>
      <c r="J114" s="18"/>
      <c r="K114" s="2"/>
      <c r="L114" s="3"/>
    </row>
    <row r="115" spans="1:12" x14ac:dyDescent="0.25">
      <c r="A115" s="20"/>
      <c r="B115" s="16"/>
      <c r="C115" s="2"/>
      <c r="D115" s="2"/>
      <c r="E115" s="27"/>
      <c r="F115" s="19"/>
      <c r="G115" s="18"/>
      <c r="H115" s="18"/>
      <c r="I115" s="18"/>
      <c r="J115" s="18"/>
      <c r="K115" s="2"/>
      <c r="L115" s="3"/>
    </row>
    <row r="116" spans="1:12" x14ac:dyDescent="0.25">
      <c r="A116" s="4"/>
      <c r="B116" s="5"/>
      <c r="C116" s="16"/>
      <c r="D116" s="20"/>
      <c r="E116" s="28"/>
      <c r="F116" s="19"/>
      <c r="G116" s="18"/>
      <c r="H116" s="18"/>
      <c r="I116" s="18"/>
      <c r="J116" s="18"/>
      <c r="K116" s="22"/>
      <c r="L116" s="17"/>
    </row>
    <row r="117" spans="1:12" x14ac:dyDescent="0.25">
      <c r="A117" s="4"/>
      <c r="B117" s="16"/>
      <c r="C117" s="16"/>
      <c r="D117" s="20"/>
      <c r="E117" s="28"/>
      <c r="F117" s="19"/>
      <c r="G117" s="18"/>
      <c r="H117" s="18"/>
      <c r="I117" s="18"/>
      <c r="J117" s="18"/>
      <c r="K117" s="22"/>
      <c r="L117" s="17"/>
    </row>
    <row r="118" spans="1:12" x14ac:dyDescent="0.25">
      <c r="A118" s="4"/>
      <c r="B118" s="16"/>
      <c r="C118" s="16"/>
      <c r="D118" s="20"/>
      <c r="E118" s="28"/>
      <c r="F118" s="19"/>
      <c r="G118" s="18"/>
      <c r="H118" s="18"/>
      <c r="I118" s="18"/>
      <c r="J118" s="18"/>
      <c r="K118" s="22"/>
      <c r="L118" s="17"/>
    </row>
    <row r="119" spans="1:12" x14ac:dyDescent="0.25">
      <c r="A119" s="4"/>
      <c r="B119" s="16"/>
      <c r="C119" s="16"/>
      <c r="D119" s="20"/>
      <c r="E119" s="28"/>
      <c r="F119" s="19"/>
      <c r="G119" s="18"/>
      <c r="H119" s="18"/>
      <c r="I119" s="18"/>
      <c r="J119" s="18"/>
      <c r="K119" s="22"/>
      <c r="L119" s="17"/>
    </row>
    <row r="120" spans="1:12" x14ac:dyDescent="0.25">
      <c r="A120" s="133" t="str">
        <f>"Total Invoices: "&amp;SUBTOTAL(3,tblData48[Number])</f>
        <v>Total Invoices: 0</v>
      </c>
      <c r="B120" s="133"/>
      <c r="C120" s="133"/>
      <c r="D120" s="4"/>
      <c r="E120" s="134">
        <f>SUBTOTAL(109,tblData48[Amount])</f>
        <v>0</v>
      </c>
      <c r="F120" s="135"/>
      <c r="G120" s="136">
        <f>SUBTOTAL(109,tblData48[0-30 Days])</f>
        <v>0</v>
      </c>
      <c r="H120" s="136">
        <f>SUBTOTAL(109,tblData48[30-60 Days])</f>
        <v>0</v>
      </c>
      <c r="I120" s="136">
        <f>SUBTOTAL(109,tblData48[60-90 Days])</f>
        <v>0</v>
      </c>
      <c r="J120" s="136">
        <f>SUBTOTAL(109,tblData48[&gt;90 Days])</f>
        <v>0</v>
      </c>
      <c r="K120" s="136"/>
      <c r="L120" s="137"/>
    </row>
  </sheetData>
  <conditionalFormatting sqref="F13:F119">
    <cfRule type="expression" dxfId="246" priority="1">
      <formula>$G13&lt;45</formula>
    </cfRule>
    <cfRule type="colorScale" priority="2">
      <colorScale>
        <cfvo type="num" val="0"/>
        <cfvo type="num" val="61"/>
        <cfvo type="num" val="91"/>
        <color theme="4"/>
        <color theme="5" tint="0.79998168889431442"/>
        <color theme="5"/>
      </colorScale>
    </cfRule>
  </conditionalFormatting>
  <pageMargins left="0.7" right="0.7" top="0.75" bottom="0.75" header="0.3" footer="0.3"/>
  <pageSetup orientation="portrait" r:id="rId1"/>
  <drawing r:id="rId2"/>
  <tableParts count="1">
    <tablePart r:id="rId3"/>
  </tableParts>
  <extLst>
    <ext xmlns:x14="http://schemas.microsoft.com/office/spreadsheetml/2009/9/main" uri="{05C60535-1F16-4fd2-B633-F4F36F0B64E0}">
      <x14:sparklineGroups xmlns:xm="http://schemas.microsoft.com/office/excel/2006/main">
        <x14:sparklineGroup displayEmptyCellsAs="gap" markers="1" minAxisType="group" maxAxisType="group">
          <x14:colorSeries rgb="FF0070C0"/>
          <x14:colorNegative rgb="FF000000"/>
          <x14:colorAxis rgb="FF000000"/>
          <x14:colorMarkers rgb="FF000000"/>
          <x14:colorFirst rgb="FF000000"/>
          <x14:colorLast rgb="FF000000"/>
          <x14:colorHigh rgb="FF000000"/>
          <x14:colorLow rgb="FF000000"/>
          <x14:sparklines>
            <x14:sparkline>
              <xm:f>MAY.!G13:J13</xm:f>
              <xm:sqref>L13</xm:sqref>
            </x14:sparkline>
            <x14:sparkline>
              <xm:f>MAY.!G14:J14</xm:f>
              <xm:sqref>L14</xm:sqref>
            </x14:sparkline>
            <x14:sparkline>
              <xm:f>MAY.!G15:J15</xm:f>
              <xm:sqref>L15</xm:sqref>
            </x14:sparkline>
            <x14:sparkline>
              <xm:f>MAY.!G16:J16</xm:f>
              <xm:sqref>L16</xm:sqref>
            </x14:sparkline>
            <x14:sparkline>
              <xm:f>MAY.!G17:J17</xm:f>
              <xm:sqref>L17</xm:sqref>
            </x14:sparkline>
            <x14:sparkline>
              <xm:f>MAY.!G18:J18</xm:f>
              <xm:sqref>L18</xm:sqref>
            </x14:sparkline>
            <x14:sparkline>
              <xm:f>MAY.!G19:J19</xm:f>
              <xm:sqref>L19</xm:sqref>
            </x14:sparkline>
            <x14:sparkline>
              <xm:f>MAY.!G20:J20</xm:f>
              <xm:sqref>L20</xm:sqref>
            </x14:sparkline>
            <x14:sparkline>
              <xm:f>MAY.!G21:J21</xm:f>
              <xm:sqref>L21</xm:sqref>
            </x14:sparkline>
            <x14:sparkline>
              <xm:f>MAY.!G22:J22</xm:f>
              <xm:sqref>L22</xm:sqref>
            </x14:sparkline>
            <x14:sparkline>
              <xm:f>MAY.!G23:J23</xm:f>
              <xm:sqref>L23</xm:sqref>
            </x14:sparkline>
            <x14:sparkline>
              <xm:f>MAY.!G24:J24</xm:f>
              <xm:sqref>L24</xm:sqref>
            </x14:sparkline>
            <x14:sparkline>
              <xm:f>MAY.!G25:J25</xm:f>
              <xm:sqref>L25</xm:sqref>
            </x14:sparkline>
            <x14:sparkline>
              <xm:f>MAY.!G26:J26</xm:f>
              <xm:sqref>L26</xm:sqref>
            </x14:sparkline>
            <x14:sparkline>
              <xm:f>MAY.!G27:J27</xm:f>
              <xm:sqref>L27</xm:sqref>
            </x14:sparkline>
            <x14:sparkline>
              <xm:f>MAY.!G28:J28</xm:f>
              <xm:sqref>L28</xm:sqref>
            </x14:sparkline>
            <x14:sparkline>
              <xm:f>MAY.!G29:J29</xm:f>
              <xm:sqref>L29</xm:sqref>
            </x14:sparkline>
            <x14:sparkline>
              <xm:f>MAY.!G30:J30</xm:f>
              <xm:sqref>L30</xm:sqref>
            </x14:sparkline>
            <x14:sparkline>
              <xm:f>MAY.!G31:J31</xm:f>
              <xm:sqref>L31</xm:sqref>
            </x14:sparkline>
            <x14:sparkline>
              <xm:f>MAY.!G32:J32</xm:f>
              <xm:sqref>L32</xm:sqref>
            </x14:sparkline>
            <x14:sparkline>
              <xm:f>MAY.!G33:J33</xm:f>
              <xm:sqref>L33</xm:sqref>
            </x14:sparkline>
            <x14:sparkline>
              <xm:f>MAY.!G34:J34</xm:f>
              <xm:sqref>L34</xm:sqref>
            </x14:sparkline>
            <x14:sparkline>
              <xm:f>MAY.!G35:J35</xm:f>
              <xm:sqref>L35</xm:sqref>
            </x14:sparkline>
            <x14:sparkline>
              <xm:f>MAY.!G36:J36</xm:f>
              <xm:sqref>L36</xm:sqref>
            </x14:sparkline>
            <x14:sparkline>
              <xm:f>MAY.!G37:J37</xm:f>
              <xm:sqref>L37</xm:sqref>
            </x14:sparkline>
            <x14:sparkline>
              <xm:f>MAY.!G38:J38</xm:f>
              <xm:sqref>L38</xm:sqref>
            </x14:sparkline>
            <x14:sparkline>
              <xm:f>MAY.!G39:J39</xm:f>
              <xm:sqref>L39</xm:sqref>
            </x14:sparkline>
            <x14:sparkline>
              <xm:f>MAY.!G40:J40</xm:f>
              <xm:sqref>L40</xm:sqref>
            </x14:sparkline>
            <x14:sparkline>
              <xm:f>MAY.!G41:J41</xm:f>
              <xm:sqref>L41</xm:sqref>
            </x14:sparkline>
            <x14:sparkline>
              <xm:f>MAY.!G42:J42</xm:f>
              <xm:sqref>L42</xm:sqref>
            </x14:sparkline>
            <x14:sparkline>
              <xm:f>MAY.!G43:J43</xm:f>
              <xm:sqref>L43</xm:sqref>
            </x14:sparkline>
            <x14:sparkline>
              <xm:f>MAY.!G44:J44</xm:f>
              <xm:sqref>L44</xm:sqref>
            </x14:sparkline>
            <x14:sparkline>
              <xm:f>MAY.!G45:J45</xm:f>
              <xm:sqref>L45</xm:sqref>
            </x14:sparkline>
            <x14:sparkline>
              <xm:f>MAY.!G46:J46</xm:f>
              <xm:sqref>L46</xm:sqref>
            </x14:sparkline>
            <x14:sparkline>
              <xm:f>MAY.!G47:J47</xm:f>
              <xm:sqref>L47</xm:sqref>
            </x14:sparkline>
            <x14:sparkline>
              <xm:f>MAY.!G48:J48</xm:f>
              <xm:sqref>L48</xm:sqref>
            </x14:sparkline>
            <x14:sparkline>
              <xm:f>MAY.!G49:J49</xm:f>
              <xm:sqref>L49</xm:sqref>
            </x14:sparkline>
            <x14:sparkline>
              <xm:f>MAY.!G50:J50</xm:f>
              <xm:sqref>L50</xm:sqref>
            </x14:sparkline>
            <x14:sparkline>
              <xm:f>MAY.!G51:J51</xm:f>
              <xm:sqref>L51</xm:sqref>
            </x14:sparkline>
            <x14:sparkline>
              <xm:f>MAY.!G52:J52</xm:f>
              <xm:sqref>L52</xm:sqref>
            </x14:sparkline>
            <x14:sparkline>
              <xm:f>MAY.!G53:J53</xm:f>
              <xm:sqref>L53</xm:sqref>
            </x14:sparkline>
            <x14:sparkline>
              <xm:f>MAY.!G54:J54</xm:f>
              <xm:sqref>L54</xm:sqref>
            </x14:sparkline>
            <x14:sparkline>
              <xm:f>MAY.!G55:J55</xm:f>
              <xm:sqref>L55</xm:sqref>
            </x14:sparkline>
            <x14:sparkline>
              <xm:f>MAY.!G56:J56</xm:f>
              <xm:sqref>L56</xm:sqref>
            </x14:sparkline>
            <x14:sparkline>
              <xm:f>MAY.!G57:J57</xm:f>
              <xm:sqref>L57</xm:sqref>
            </x14:sparkline>
            <x14:sparkline>
              <xm:f>MAY.!G58:J58</xm:f>
              <xm:sqref>L58</xm:sqref>
            </x14:sparkline>
            <x14:sparkline>
              <xm:f>MAY.!G59:J59</xm:f>
              <xm:sqref>L59</xm:sqref>
            </x14:sparkline>
            <x14:sparkline>
              <xm:f>MAY.!G60:J60</xm:f>
              <xm:sqref>L60</xm:sqref>
            </x14:sparkline>
            <x14:sparkline>
              <xm:f>MAY.!G61:J61</xm:f>
              <xm:sqref>L61</xm:sqref>
            </x14:sparkline>
            <x14:sparkline>
              <xm:f>MAY.!G62:J62</xm:f>
              <xm:sqref>L62</xm:sqref>
            </x14:sparkline>
            <x14:sparkline>
              <xm:f>MAY.!G63:J63</xm:f>
              <xm:sqref>L63</xm:sqref>
            </x14:sparkline>
            <x14:sparkline>
              <xm:f>MAY.!G64:J64</xm:f>
              <xm:sqref>L64</xm:sqref>
            </x14:sparkline>
            <x14:sparkline>
              <xm:f>MAY.!G65:J65</xm:f>
              <xm:sqref>L65</xm:sqref>
            </x14:sparkline>
            <x14:sparkline>
              <xm:f>MAY.!G66:J66</xm:f>
              <xm:sqref>L66</xm:sqref>
            </x14:sparkline>
            <x14:sparkline>
              <xm:f>MAY.!G67:J67</xm:f>
              <xm:sqref>L67</xm:sqref>
            </x14:sparkline>
            <x14:sparkline>
              <xm:f>MAY.!G68:J68</xm:f>
              <xm:sqref>L68</xm:sqref>
            </x14:sparkline>
            <x14:sparkline>
              <xm:f>MAY.!G69:J69</xm:f>
              <xm:sqref>L69</xm:sqref>
            </x14:sparkline>
            <x14:sparkline>
              <xm:f>MAY.!G70:J70</xm:f>
              <xm:sqref>L70</xm:sqref>
            </x14:sparkline>
            <x14:sparkline>
              <xm:f>MAY.!G71:J71</xm:f>
              <xm:sqref>L71</xm:sqref>
            </x14:sparkline>
            <x14:sparkline>
              <xm:f>MAY.!G72:J72</xm:f>
              <xm:sqref>L72</xm:sqref>
            </x14:sparkline>
            <x14:sparkline>
              <xm:f>MAY.!G73:J73</xm:f>
              <xm:sqref>L73</xm:sqref>
            </x14:sparkline>
            <x14:sparkline>
              <xm:f>MAY.!G74:J74</xm:f>
              <xm:sqref>L74</xm:sqref>
            </x14:sparkline>
            <x14:sparkline>
              <xm:f>MAY.!G75:J75</xm:f>
              <xm:sqref>L75</xm:sqref>
            </x14:sparkline>
            <x14:sparkline>
              <xm:f>MAY.!G76:J76</xm:f>
              <xm:sqref>L76</xm:sqref>
            </x14:sparkline>
            <x14:sparkline>
              <xm:f>MAY.!G77:J77</xm:f>
              <xm:sqref>L77</xm:sqref>
            </x14:sparkline>
            <x14:sparkline>
              <xm:f>MAY.!G78:J78</xm:f>
              <xm:sqref>L78</xm:sqref>
            </x14:sparkline>
            <x14:sparkline>
              <xm:f>MAY.!G79:J79</xm:f>
              <xm:sqref>L79</xm:sqref>
            </x14:sparkline>
            <x14:sparkline>
              <xm:f>MAY.!G80:J80</xm:f>
              <xm:sqref>L80</xm:sqref>
            </x14:sparkline>
            <x14:sparkline>
              <xm:f>MAY.!G81:J81</xm:f>
              <xm:sqref>L81</xm:sqref>
            </x14:sparkline>
            <x14:sparkline>
              <xm:f>MAY.!G82:J82</xm:f>
              <xm:sqref>L82</xm:sqref>
            </x14:sparkline>
            <x14:sparkline>
              <xm:f>MAY.!G83:J83</xm:f>
              <xm:sqref>L83</xm:sqref>
            </x14:sparkline>
            <x14:sparkline>
              <xm:f>MAY.!G84:J84</xm:f>
              <xm:sqref>L84</xm:sqref>
            </x14:sparkline>
            <x14:sparkline>
              <xm:f>MAY.!G85:J85</xm:f>
              <xm:sqref>L85</xm:sqref>
            </x14:sparkline>
            <x14:sparkline>
              <xm:f>MAY.!G86:J86</xm:f>
              <xm:sqref>L86</xm:sqref>
            </x14:sparkline>
            <x14:sparkline>
              <xm:f>MAY.!G87:J87</xm:f>
              <xm:sqref>L87</xm:sqref>
            </x14:sparkline>
            <x14:sparkline>
              <xm:f>MAY.!G88:J88</xm:f>
              <xm:sqref>L88</xm:sqref>
            </x14:sparkline>
            <x14:sparkline>
              <xm:f>MAY.!G89:J89</xm:f>
              <xm:sqref>L89</xm:sqref>
            </x14:sparkline>
            <x14:sparkline>
              <xm:f>MAY.!G90:J90</xm:f>
              <xm:sqref>L90</xm:sqref>
            </x14:sparkline>
            <x14:sparkline>
              <xm:f>MAY.!G91:J91</xm:f>
              <xm:sqref>L91</xm:sqref>
            </x14:sparkline>
            <x14:sparkline>
              <xm:f>MAY.!G92:J92</xm:f>
              <xm:sqref>L92</xm:sqref>
            </x14:sparkline>
            <x14:sparkline>
              <xm:f>MAY.!G93:J93</xm:f>
              <xm:sqref>L93</xm:sqref>
            </x14:sparkline>
            <x14:sparkline>
              <xm:f>MAY.!G94:J94</xm:f>
              <xm:sqref>L94</xm:sqref>
            </x14:sparkline>
            <x14:sparkline>
              <xm:f>MAY.!G95:J95</xm:f>
              <xm:sqref>L95</xm:sqref>
            </x14:sparkline>
            <x14:sparkline>
              <xm:f>MAY.!G96:J96</xm:f>
              <xm:sqref>L96</xm:sqref>
            </x14:sparkline>
            <x14:sparkline>
              <xm:f>MAY.!G97:J97</xm:f>
              <xm:sqref>L97</xm:sqref>
            </x14:sparkline>
            <x14:sparkline>
              <xm:f>MAY.!G98:J98</xm:f>
              <xm:sqref>L98</xm:sqref>
            </x14:sparkline>
            <x14:sparkline>
              <xm:f>MAY.!G99:J99</xm:f>
              <xm:sqref>L99</xm:sqref>
            </x14:sparkline>
            <x14:sparkline>
              <xm:f>MAY.!G100:J100</xm:f>
              <xm:sqref>L100</xm:sqref>
            </x14:sparkline>
            <x14:sparkline>
              <xm:f>MAY.!G101:J101</xm:f>
              <xm:sqref>L101</xm:sqref>
            </x14:sparkline>
            <x14:sparkline>
              <xm:f>MAY.!G102:J102</xm:f>
              <xm:sqref>L102</xm:sqref>
            </x14:sparkline>
            <x14:sparkline>
              <xm:f>MAY.!G103:J103</xm:f>
              <xm:sqref>L103</xm:sqref>
            </x14:sparkline>
            <x14:sparkline>
              <xm:f>MAY.!G104:J104</xm:f>
              <xm:sqref>L104</xm:sqref>
            </x14:sparkline>
            <x14:sparkline>
              <xm:f>MAY.!G105:J105</xm:f>
              <xm:sqref>L105</xm:sqref>
            </x14:sparkline>
            <x14:sparkline>
              <xm:f>MAY.!G106:J106</xm:f>
              <xm:sqref>L106</xm:sqref>
            </x14:sparkline>
            <x14:sparkline>
              <xm:f>MAY.!G107:J107</xm:f>
              <xm:sqref>L107</xm:sqref>
            </x14:sparkline>
            <x14:sparkline>
              <xm:f>MAY.!G108:J108</xm:f>
              <xm:sqref>L108</xm:sqref>
            </x14:sparkline>
            <x14:sparkline>
              <xm:f>MAY.!G109:J109</xm:f>
              <xm:sqref>L109</xm:sqref>
            </x14:sparkline>
            <x14:sparkline>
              <xm:f>MAY.!G110:J110</xm:f>
              <xm:sqref>L110</xm:sqref>
            </x14:sparkline>
            <x14:sparkline>
              <xm:f>MAY.!G111:J111</xm:f>
              <xm:sqref>L111</xm:sqref>
            </x14:sparkline>
            <x14:sparkline>
              <xm:f>MAY.!G112:J112</xm:f>
              <xm:sqref>L112</xm:sqref>
            </x14:sparkline>
            <x14:sparkline>
              <xm:f>MAY.!G113:J113</xm:f>
              <xm:sqref>L113</xm:sqref>
            </x14:sparkline>
            <x14:sparkline>
              <xm:f>MAY.!G114:J114</xm:f>
              <xm:sqref>L114</xm:sqref>
            </x14:sparkline>
            <x14:sparkline>
              <xm:f>MAY.!G115:J115</xm:f>
              <xm:sqref>L115</xm:sqref>
            </x14:sparkline>
            <x14:sparkline>
              <xm:f>MAY.!G116:J116</xm:f>
              <xm:sqref>L116</xm:sqref>
            </x14:sparkline>
            <x14:sparkline>
              <xm:f>MAY.!G117:J117</xm:f>
              <xm:sqref>L117</xm:sqref>
            </x14:sparkline>
            <x14:sparkline>
              <xm:f>MAY.!G118:J118</xm:f>
              <xm:sqref>L118</xm:sqref>
            </x14:sparkline>
            <x14:sparkline>
              <xm:f>MAY.!G119:J119</xm:f>
              <xm:sqref>L119</xm:sqref>
            </x14:sparkline>
          </x14:sparklines>
        </x14:sparklineGroup>
      </x14:sparklineGroup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0"/>
  <sheetViews>
    <sheetView workbookViewId="0">
      <pane ySplit="11" topLeftCell="A111" activePane="bottomLeft" state="frozen"/>
      <selection pane="bottomLeft"/>
    </sheetView>
  </sheetViews>
  <sheetFormatPr defaultRowHeight="15" x14ac:dyDescent="0.25"/>
  <cols>
    <col min="1" max="1" width="13.42578125" customWidth="1"/>
    <col min="2" max="2" width="15.28515625" style="25" customWidth="1"/>
    <col min="3" max="3" width="16.42578125" customWidth="1"/>
    <col min="4" max="4" width="25.85546875" style="36" customWidth="1"/>
    <col min="5" max="5" width="16.7109375" style="30" customWidth="1"/>
    <col min="6" max="6" width="19.140625" style="33" customWidth="1"/>
    <col min="7" max="7" width="12" customWidth="1"/>
    <col min="8" max="8" width="13.140625" customWidth="1"/>
    <col min="9" max="9" width="13.42578125" customWidth="1"/>
    <col min="10" max="10" width="15.7109375" customWidth="1"/>
    <col min="11" max="11" width="10.28515625" customWidth="1"/>
  </cols>
  <sheetData>
    <row r="1" spans="1:12" ht="18.75" x14ac:dyDescent="0.25">
      <c r="A1" s="32" t="s">
        <v>381</v>
      </c>
    </row>
    <row r="2" spans="1:12" ht="45" x14ac:dyDescent="0.25">
      <c r="A2" s="21" t="s">
        <v>1</v>
      </c>
    </row>
    <row r="11" spans="1:12" s="23" customFormat="1" x14ac:dyDescent="0.25">
      <c r="A11" s="23" t="s">
        <v>2</v>
      </c>
      <c r="B11" s="26" t="s">
        <v>3</v>
      </c>
      <c r="C11" s="23" t="s">
        <v>4</v>
      </c>
      <c r="D11" s="38" t="s">
        <v>5</v>
      </c>
      <c r="E11" s="29" t="s">
        <v>378</v>
      </c>
      <c r="F11" s="34" t="s">
        <v>7</v>
      </c>
      <c r="G11" s="23" t="s">
        <v>8</v>
      </c>
      <c r="H11" s="23" t="s">
        <v>9</v>
      </c>
      <c r="I11" s="23" t="s">
        <v>10</v>
      </c>
      <c r="J11" s="23" t="s">
        <v>11</v>
      </c>
      <c r="K11" s="23" t="s">
        <v>6</v>
      </c>
    </row>
    <row r="12" spans="1:12" ht="15.75" thickBot="1" x14ac:dyDescent="0.3">
      <c r="A12" s="2" t="s">
        <v>13</v>
      </c>
      <c r="B12" s="20" t="s">
        <v>14</v>
      </c>
      <c r="C12" s="2" t="s">
        <v>15</v>
      </c>
      <c r="D12" s="2" t="s">
        <v>16</v>
      </c>
      <c r="E12" s="27" t="s">
        <v>379</v>
      </c>
      <c r="F12" s="35" t="s">
        <v>18</v>
      </c>
      <c r="G12" s="2" t="s">
        <v>19</v>
      </c>
      <c r="H12" s="2" t="s">
        <v>20</v>
      </c>
      <c r="I12" s="2" t="s">
        <v>21</v>
      </c>
      <c r="J12" s="2" t="s">
        <v>22</v>
      </c>
      <c r="K12" s="2" t="s">
        <v>17</v>
      </c>
      <c r="L12" s="3" t="s">
        <v>23</v>
      </c>
    </row>
    <row r="13" spans="1:12" ht="15.75" thickBot="1" x14ac:dyDescent="0.3">
      <c r="A13" s="2"/>
      <c r="B13" s="16"/>
      <c r="C13" s="2"/>
      <c r="D13" s="41"/>
      <c r="E13" s="27"/>
      <c r="F13" s="35"/>
      <c r="G13" s="2"/>
      <c r="H13" s="2"/>
      <c r="I13" s="2"/>
      <c r="J13" s="2"/>
      <c r="K13" s="2"/>
      <c r="L13" s="3"/>
    </row>
    <row r="14" spans="1:12" ht="15.75" thickBot="1" x14ac:dyDescent="0.3">
      <c r="A14" s="2"/>
      <c r="B14" s="16"/>
      <c r="C14" s="2"/>
      <c r="D14" s="41"/>
      <c r="E14" s="27"/>
      <c r="F14" s="35"/>
      <c r="G14" s="2"/>
      <c r="H14" s="2"/>
      <c r="I14" s="2"/>
      <c r="J14" s="2"/>
      <c r="K14" s="2"/>
      <c r="L14" s="3"/>
    </row>
    <row r="15" spans="1:12" x14ac:dyDescent="0.25">
      <c r="A15" s="2"/>
      <c r="B15" s="16"/>
      <c r="C15" s="2"/>
      <c r="D15" s="41"/>
      <c r="E15" s="27"/>
      <c r="F15" s="35"/>
      <c r="G15" s="2"/>
      <c r="H15" s="2"/>
      <c r="I15" s="2"/>
      <c r="J15" s="2"/>
      <c r="K15" s="2"/>
      <c r="L15" s="3"/>
    </row>
    <row r="16" spans="1:12" x14ac:dyDescent="0.25">
      <c r="A16" s="2"/>
      <c r="B16" s="16"/>
      <c r="C16" s="2"/>
      <c r="D16" s="2"/>
      <c r="E16" s="27"/>
      <c r="F16" s="35"/>
      <c r="G16" s="2"/>
      <c r="H16" s="2"/>
      <c r="I16" s="2"/>
      <c r="J16" s="2"/>
      <c r="K16" s="2"/>
      <c r="L16" s="3"/>
    </row>
    <row r="17" spans="1:12" x14ac:dyDescent="0.25">
      <c r="A17" s="2"/>
      <c r="B17" s="16"/>
      <c r="C17" s="2"/>
      <c r="D17" s="40"/>
      <c r="E17" s="27"/>
      <c r="F17" s="35"/>
      <c r="G17" s="2"/>
      <c r="H17" s="2"/>
      <c r="I17" s="2"/>
      <c r="J17" s="2"/>
      <c r="K17" s="2"/>
      <c r="L17" s="3"/>
    </row>
    <row r="18" spans="1:12" x14ac:dyDescent="0.25">
      <c r="A18" s="2"/>
      <c r="B18" s="16"/>
      <c r="C18" s="2"/>
      <c r="D18" s="40"/>
      <c r="E18" s="27"/>
      <c r="F18" s="35"/>
      <c r="G18" s="2"/>
      <c r="H18" s="2"/>
      <c r="I18" s="2"/>
      <c r="J18" s="2"/>
      <c r="K18" s="2"/>
      <c r="L18" s="3"/>
    </row>
    <row r="19" spans="1:12" x14ac:dyDescent="0.25">
      <c r="A19" s="2"/>
      <c r="B19" s="16"/>
      <c r="C19" s="2"/>
      <c r="D19" s="40"/>
      <c r="E19" s="27"/>
      <c r="F19" s="35"/>
      <c r="G19" s="2"/>
      <c r="H19" s="2"/>
      <c r="I19" s="2"/>
      <c r="J19" s="2"/>
      <c r="K19" s="2"/>
      <c r="L19" s="3"/>
    </row>
    <row r="20" spans="1:12" x14ac:dyDescent="0.25">
      <c r="A20" s="2"/>
      <c r="B20" s="16"/>
      <c r="C20" s="2"/>
      <c r="D20" s="40"/>
      <c r="E20" s="27"/>
      <c r="F20" s="35"/>
      <c r="G20" s="2"/>
      <c r="H20" s="2"/>
      <c r="I20" s="2"/>
      <c r="J20" s="2"/>
      <c r="K20" s="2"/>
      <c r="L20" s="3"/>
    </row>
    <row r="21" spans="1:12" x14ac:dyDescent="0.25">
      <c r="A21" s="2"/>
      <c r="B21" s="16"/>
      <c r="C21" s="2"/>
      <c r="D21" s="40"/>
      <c r="E21" s="27"/>
      <c r="F21" s="35"/>
      <c r="G21" s="2"/>
      <c r="H21" s="2"/>
      <c r="I21" s="2"/>
      <c r="J21" s="2"/>
      <c r="K21" s="2"/>
      <c r="L21" s="3"/>
    </row>
    <row r="22" spans="1:12" x14ac:dyDescent="0.25">
      <c r="A22" s="2"/>
      <c r="B22" s="16"/>
      <c r="C22" s="2"/>
      <c r="D22" s="40"/>
      <c r="E22" s="27"/>
      <c r="F22" s="35"/>
      <c r="G22" s="2"/>
      <c r="H22" s="2"/>
      <c r="I22" s="2"/>
      <c r="J22" s="2"/>
      <c r="K22" s="2"/>
      <c r="L22" s="3"/>
    </row>
    <row r="23" spans="1:12" x14ac:dyDescent="0.25">
      <c r="A23" s="2"/>
      <c r="B23" s="16"/>
      <c r="C23" s="2"/>
      <c r="D23" s="2"/>
      <c r="E23" s="27"/>
      <c r="F23" s="35"/>
      <c r="G23" s="2"/>
      <c r="H23" s="2"/>
      <c r="I23" s="2"/>
      <c r="J23" s="2"/>
      <c r="K23" s="2"/>
      <c r="L23" s="3"/>
    </row>
    <row r="24" spans="1:12" x14ac:dyDescent="0.25">
      <c r="A24" s="2"/>
      <c r="B24" s="16"/>
      <c r="C24" s="2"/>
      <c r="D24" s="2"/>
      <c r="E24" s="27"/>
      <c r="F24" s="35"/>
      <c r="G24" s="2"/>
      <c r="H24" s="2"/>
      <c r="I24" s="2"/>
      <c r="J24" s="2"/>
      <c r="K24" s="2"/>
      <c r="L24" s="3"/>
    </row>
    <row r="25" spans="1:12" x14ac:dyDescent="0.25">
      <c r="A25" s="2"/>
      <c r="B25" s="16"/>
      <c r="C25" s="2"/>
      <c r="D25" s="2"/>
      <c r="E25" s="27"/>
      <c r="F25" s="35"/>
      <c r="G25" s="2"/>
      <c r="H25" s="2"/>
      <c r="I25" s="2"/>
      <c r="J25" s="2"/>
      <c r="K25" s="2"/>
      <c r="L25" s="3"/>
    </row>
    <row r="26" spans="1:12" x14ac:dyDescent="0.25">
      <c r="A26" s="2"/>
      <c r="B26" s="16"/>
      <c r="C26" s="2"/>
      <c r="D26" s="40"/>
      <c r="E26" s="27"/>
      <c r="F26" s="35"/>
      <c r="G26" s="2"/>
      <c r="H26" s="2"/>
      <c r="I26" s="2"/>
      <c r="J26" s="2"/>
      <c r="K26" s="2"/>
      <c r="L26" s="3"/>
    </row>
    <row r="27" spans="1:12" x14ac:dyDescent="0.25">
      <c r="A27" s="2"/>
      <c r="B27" s="16"/>
      <c r="C27" s="2"/>
      <c r="D27" s="40"/>
      <c r="E27" s="27"/>
      <c r="F27" s="35"/>
      <c r="G27" s="2"/>
      <c r="H27" s="2"/>
      <c r="I27" s="2"/>
      <c r="J27" s="2"/>
      <c r="K27" s="2"/>
      <c r="L27" s="3"/>
    </row>
    <row r="28" spans="1:12" x14ac:dyDescent="0.25">
      <c r="A28" s="2"/>
      <c r="B28" s="16"/>
      <c r="C28" s="2"/>
      <c r="D28" s="40"/>
      <c r="E28" s="27"/>
      <c r="F28" s="35"/>
      <c r="G28" s="2"/>
      <c r="H28" s="2"/>
      <c r="I28" s="2"/>
      <c r="J28" s="2"/>
      <c r="K28" s="2"/>
      <c r="L28" s="3"/>
    </row>
    <row r="29" spans="1:12" x14ac:dyDescent="0.25">
      <c r="A29" s="2"/>
      <c r="B29" s="16"/>
      <c r="C29" s="2"/>
      <c r="D29" s="40"/>
      <c r="E29" s="27"/>
      <c r="F29" s="35"/>
      <c r="G29" s="2"/>
      <c r="H29" s="2"/>
      <c r="I29" s="2"/>
      <c r="J29" s="2"/>
      <c r="K29" s="2"/>
      <c r="L29" s="3"/>
    </row>
    <row r="30" spans="1:12" x14ac:dyDescent="0.25">
      <c r="A30" s="2"/>
      <c r="B30" s="16"/>
      <c r="C30" s="2"/>
      <c r="D30" s="40"/>
      <c r="E30" s="27"/>
      <c r="F30" s="35"/>
      <c r="G30" s="2"/>
      <c r="H30" s="2"/>
      <c r="I30" s="2"/>
      <c r="J30" s="2"/>
      <c r="K30" s="2"/>
      <c r="L30" s="3"/>
    </row>
    <row r="31" spans="1:12" x14ac:dyDescent="0.25">
      <c r="A31" s="2"/>
      <c r="B31" s="16"/>
      <c r="C31" s="2"/>
      <c r="D31" s="40"/>
      <c r="E31" s="27"/>
      <c r="F31" s="35"/>
      <c r="G31" s="2"/>
      <c r="H31" s="2"/>
      <c r="I31" s="2"/>
      <c r="J31" s="2"/>
      <c r="K31" s="2"/>
      <c r="L31" s="3"/>
    </row>
    <row r="32" spans="1:12" x14ac:dyDescent="0.25">
      <c r="A32" s="2"/>
      <c r="B32" s="16"/>
      <c r="C32" s="2"/>
      <c r="D32" s="40"/>
      <c r="E32" s="27"/>
      <c r="F32" s="35"/>
      <c r="G32" s="2"/>
      <c r="H32" s="2"/>
      <c r="I32" s="2"/>
      <c r="J32" s="2"/>
      <c r="K32" s="2"/>
      <c r="L32" s="3"/>
    </row>
    <row r="33" spans="1:12" x14ac:dyDescent="0.25">
      <c r="A33" s="2"/>
      <c r="B33" s="16"/>
      <c r="C33" s="2"/>
      <c r="D33" s="2"/>
      <c r="E33" s="27"/>
      <c r="F33" s="35"/>
      <c r="G33" s="2"/>
      <c r="H33" s="2"/>
      <c r="I33" s="2"/>
      <c r="J33" s="2"/>
      <c r="K33" s="2"/>
      <c r="L33" s="3"/>
    </row>
    <row r="34" spans="1:12" ht="15.75" x14ac:dyDescent="0.25">
      <c r="A34" s="2"/>
      <c r="B34" s="16"/>
      <c r="C34" s="2"/>
      <c r="D34" s="39"/>
      <c r="E34" s="27"/>
      <c r="F34" s="35"/>
      <c r="G34" s="2"/>
      <c r="H34" s="2"/>
      <c r="I34" s="2"/>
      <c r="J34" s="2"/>
      <c r="K34" s="2"/>
      <c r="L34" s="3"/>
    </row>
    <row r="35" spans="1:12" ht="15.75" x14ac:dyDescent="0.25">
      <c r="A35" s="2"/>
      <c r="B35" s="16"/>
      <c r="C35" s="2"/>
      <c r="D35" s="39"/>
      <c r="E35" s="27"/>
      <c r="F35" s="35"/>
      <c r="G35" s="2"/>
      <c r="H35" s="2"/>
      <c r="I35" s="2"/>
      <c r="J35" s="2"/>
      <c r="K35" s="2"/>
      <c r="L35" s="3"/>
    </row>
    <row r="36" spans="1:12" ht="15.75" x14ac:dyDescent="0.25">
      <c r="A36" s="2"/>
      <c r="B36" s="16"/>
      <c r="C36" s="2"/>
      <c r="D36" s="39"/>
      <c r="E36" s="27"/>
      <c r="F36" s="35"/>
      <c r="G36" s="2"/>
      <c r="H36" s="2"/>
      <c r="I36" s="2"/>
      <c r="J36" s="2"/>
      <c r="K36" s="2"/>
      <c r="L36" s="3"/>
    </row>
    <row r="37" spans="1:12" ht="15.75" x14ac:dyDescent="0.25">
      <c r="A37" s="2"/>
      <c r="B37" s="16"/>
      <c r="C37" s="2"/>
      <c r="D37" s="39"/>
      <c r="E37" s="27"/>
      <c r="F37" s="35"/>
      <c r="G37" s="2"/>
      <c r="H37" s="2"/>
      <c r="I37" s="2"/>
      <c r="J37" s="2"/>
      <c r="K37" s="2"/>
      <c r="L37" s="3"/>
    </row>
    <row r="38" spans="1:12" ht="15.75" x14ac:dyDescent="0.25">
      <c r="A38" s="2"/>
      <c r="B38" s="16"/>
      <c r="C38" s="2"/>
      <c r="D38" s="39"/>
      <c r="E38" s="27"/>
      <c r="F38" s="35"/>
      <c r="G38" s="2"/>
      <c r="H38" s="2"/>
      <c r="I38" s="2"/>
      <c r="J38" s="2"/>
      <c r="K38" s="2"/>
      <c r="L38" s="3"/>
    </row>
    <row r="39" spans="1:12" ht="15.75" x14ac:dyDescent="0.25">
      <c r="A39" s="2"/>
      <c r="B39" s="16"/>
      <c r="C39" s="2"/>
      <c r="D39" s="39"/>
      <c r="E39" s="27"/>
      <c r="F39" s="35"/>
      <c r="G39" s="2"/>
      <c r="H39" s="2"/>
      <c r="I39" s="2"/>
      <c r="J39" s="2"/>
      <c r="K39" s="2"/>
      <c r="L39" s="3"/>
    </row>
    <row r="40" spans="1:12" x14ac:dyDescent="0.25">
      <c r="A40" s="2"/>
      <c r="B40" s="16"/>
      <c r="C40" s="2"/>
      <c r="D40" s="2"/>
      <c r="E40" s="27"/>
      <c r="F40" s="35"/>
      <c r="G40" s="2"/>
      <c r="H40" s="2"/>
      <c r="I40" s="2"/>
      <c r="J40" s="2"/>
      <c r="K40" s="2"/>
      <c r="L40" s="3"/>
    </row>
    <row r="41" spans="1:12" x14ac:dyDescent="0.25">
      <c r="A41" s="2"/>
      <c r="B41" s="16"/>
      <c r="C41" s="2"/>
      <c r="D41" s="24"/>
      <c r="E41" s="27"/>
      <c r="F41" s="35"/>
      <c r="G41" s="2"/>
      <c r="H41" s="2"/>
      <c r="I41" s="2"/>
      <c r="J41" s="2"/>
      <c r="K41" s="2"/>
      <c r="L41" s="3"/>
    </row>
    <row r="42" spans="1:12" x14ac:dyDescent="0.25">
      <c r="A42" s="2"/>
      <c r="B42" s="16"/>
      <c r="C42" s="2"/>
      <c r="D42" s="24"/>
      <c r="E42" s="27"/>
      <c r="F42" s="35"/>
      <c r="G42" s="2"/>
      <c r="H42" s="2"/>
      <c r="I42" s="2"/>
      <c r="J42" s="2"/>
      <c r="K42" s="2"/>
      <c r="L42" s="3"/>
    </row>
    <row r="43" spans="1:12" x14ac:dyDescent="0.25">
      <c r="A43" s="2"/>
      <c r="B43" s="16"/>
      <c r="C43" s="2"/>
      <c r="D43" s="24"/>
      <c r="E43" s="27"/>
      <c r="F43" s="35"/>
      <c r="G43" s="2"/>
      <c r="H43" s="2"/>
      <c r="I43" s="2"/>
      <c r="J43" s="2"/>
      <c r="K43" s="2"/>
      <c r="L43" s="3"/>
    </row>
    <row r="44" spans="1:12" x14ac:dyDescent="0.25">
      <c r="A44" s="2"/>
      <c r="B44" s="16"/>
      <c r="C44" s="2"/>
      <c r="D44" s="24"/>
      <c r="E44" s="27"/>
      <c r="F44" s="35"/>
      <c r="G44" s="2"/>
      <c r="H44" s="2"/>
      <c r="I44" s="2"/>
      <c r="J44" s="2"/>
      <c r="K44" s="2"/>
      <c r="L44" s="3"/>
    </row>
    <row r="45" spans="1:12" x14ac:dyDescent="0.25">
      <c r="A45" s="2"/>
      <c r="B45" s="16"/>
      <c r="C45" s="2"/>
      <c r="D45" s="24"/>
      <c r="E45" s="27"/>
      <c r="F45" s="35"/>
      <c r="G45" s="2"/>
      <c r="H45" s="2"/>
      <c r="I45" s="2"/>
      <c r="J45" s="2"/>
      <c r="K45" s="2"/>
      <c r="L45" s="3"/>
    </row>
    <row r="46" spans="1:12" x14ac:dyDescent="0.25">
      <c r="A46" s="2"/>
      <c r="B46" s="16"/>
      <c r="C46" s="2"/>
      <c r="D46" s="24"/>
      <c r="E46" s="27"/>
      <c r="F46" s="35"/>
      <c r="G46" s="2"/>
      <c r="H46" s="2"/>
      <c r="I46" s="2"/>
      <c r="J46" s="2"/>
      <c r="K46" s="2"/>
      <c r="L46" s="3"/>
    </row>
    <row r="47" spans="1:12" x14ac:dyDescent="0.25">
      <c r="A47" s="2"/>
      <c r="B47" s="16"/>
      <c r="C47" s="2"/>
      <c r="D47" s="40"/>
      <c r="E47" s="27"/>
      <c r="F47" s="35"/>
      <c r="G47" s="2"/>
      <c r="H47" s="2"/>
      <c r="I47" s="2"/>
      <c r="J47" s="2"/>
      <c r="K47" s="2"/>
      <c r="L47" s="3"/>
    </row>
    <row r="48" spans="1:12" x14ac:dyDescent="0.25">
      <c r="A48" s="2"/>
      <c r="B48" s="16"/>
      <c r="C48" s="2"/>
      <c r="D48" s="24"/>
      <c r="E48" s="27"/>
      <c r="F48" s="35"/>
      <c r="G48" s="2"/>
      <c r="H48" s="2"/>
      <c r="I48" s="2"/>
      <c r="J48" s="2"/>
      <c r="K48" s="2"/>
      <c r="L48" s="3"/>
    </row>
    <row r="49" spans="1:12" x14ac:dyDescent="0.25">
      <c r="A49" s="2"/>
      <c r="B49" s="16"/>
      <c r="C49" s="2"/>
      <c r="D49" s="24"/>
      <c r="E49" s="27"/>
      <c r="F49" s="35"/>
      <c r="G49" s="2"/>
      <c r="H49" s="2"/>
      <c r="I49" s="2"/>
      <c r="J49" s="2"/>
      <c r="K49" s="2"/>
      <c r="L49" s="3"/>
    </row>
    <row r="50" spans="1:12" x14ac:dyDescent="0.25">
      <c r="A50" s="2"/>
      <c r="B50" s="16"/>
      <c r="C50" s="2"/>
      <c r="D50" s="24"/>
      <c r="E50" s="27"/>
      <c r="F50" s="35"/>
      <c r="G50" s="2"/>
      <c r="H50" s="2"/>
      <c r="I50" s="2"/>
      <c r="J50" s="2"/>
      <c r="K50" s="2"/>
      <c r="L50" s="3"/>
    </row>
    <row r="51" spans="1:12" x14ac:dyDescent="0.25">
      <c r="A51" s="2"/>
      <c r="B51" s="16"/>
      <c r="C51" s="2"/>
      <c r="D51" s="40"/>
      <c r="E51" s="27"/>
      <c r="F51" s="35"/>
      <c r="G51" s="2"/>
      <c r="H51" s="2"/>
      <c r="I51" s="2"/>
      <c r="J51" s="2"/>
      <c r="K51" s="2"/>
      <c r="L51" s="3"/>
    </row>
    <row r="52" spans="1:12" x14ac:dyDescent="0.25">
      <c r="A52" s="2"/>
      <c r="B52" s="16"/>
      <c r="C52" s="2"/>
      <c r="D52" s="40"/>
      <c r="E52" s="27"/>
      <c r="F52" s="35"/>
      <c r="G52" s="2"/>
      <c r="H52" s="2"/>
      <c r="I52" s="2"/>
      <c r="J52" s="2"/>
      <c r="K52" s="2"/>
      <c r="L52" s="3"/>
    </row>
    <row r="53" spans="1:12" x14ac:dyDescent="0.25">
      <c r="A53" s="2"/>
      <c r="B53" s="16"/>
      <c r="C53" s="2"/>
      <c r="D53" s="40"/>
      <c r="E53" s="27"/>
      <c r="F53" s="35"/>
      <c r="G53" s="2"/>
      <c r="H53" s="2"/>
      <c r="I53" s="2"/>
      <c r="J53" s="2"/>
      <c r="K53" s="2"/>
      <c r="L53" s="3"/>
    </row>
    <row r="54" spans="1:12" x14ac:dyDescent="0.25">
      <c r="A54" s="2"/>
      <c r="B54" s="16"/>
      <c r="C54" s="2"/>
      <c r="D54" s="40"/>
      <c r="E54" s="27"/>
      <c r="F54" s="35"/>
      <c r="G54" s="2"/>
      <c r="H54" s="2"/>
      <c r="I54" s="2"/>
      <c r="J54" s="2"/>
      <c r="K54" s="2"/>
      <c r="L54" s="3"/>
    </row>
    <row r="55" spans="1:12" x14ac:dyDescent="0.25">
      <c r="A55" s="2"/>
      <c r="B55" s="16"/>
      <c r="C55" s="2"/>
      <c r="D55" s="40"/>
      <c r="E55" s="27"/>
      <c r="F55" s="35"/>
      <c r="G55" s="2"/>
      <c r="H55" s="2"/>
      <c r="I55" s="2"/>
      <c r="J55" s="2"/>
      <c r="K55" s="2"/>
      <c r="L55" s="3"/>
    </row>
    <row r="56" spans="1:12" x14ac:dyDescent="0.25">
      <c r="A56" s="2"/>
      <c r="B56" s="16"/>
      <c r="C56" s="2"/>
      <c r="D56" s="40"/>
      <c r="E56" s="27"/>
      <c r="F56" s="35"/>
      <c r="G56" s="2"/>
      <c r="H56" s="2"/>
      <c r="I56" s="2"/>
      <c r="J56" s="2"/>
      <c r="K56" s="2"/>
      <c r="L56" s="3"/>
    </row>
    <row r="57" spans="1:12" x14ac:dyDescent="0.25">
      <c r="A57" s="2"/>
      <c r="B57" s="16"/>
      <c r="C57" s="2"/>
      <c r="D57" s="2"/>
      <c r="E57" s="27"/>
      <c r="F57" s="35"/>
      <c r="G57" s="2"/>
      <c r="H57" s="2"/>
      <c r="I57" s="2"/>
      <c r="J57" s="2"/>
      <c r="K57" s="2"/>
      <c r="L57" s="3"/>
    </row>
    <row r="58" spans="1:12" x14ac:dyDescent="0.25">
      <c r="A58" s="2"/>
      <c r="B58" s="16"/>
      <c r="C58" s="2"/>
      <c r="D58" s="40"/>
      <c r="E58" s="27"/>
      <c r="F58" s="35"/>
      <c r="G58" s="2"/>
      <c r="H58" s="2"/>
      <c r="I58" s="2"/>
      <c r="J58" s="2"/>
      <c r="K58" s="2"/>
      <c r="L58" s="3"/>
    </row>
    <row r="59" spans="1:12" x14ac:dyDescent="0.25">
      <c r="A59" s="2"/>
      <c r="B59" s="16"/>
      <c r="C59" s="2"/>
      <c r="D59" s="40"/>
      <c r="E59" s="27"/>
      <c r="F59" s="35"/>
      <c r="G59" s="2"/>
      <c r="H59" s="2"/>
      <c r="I59" s="2"/>
      <c r="J59" s="2"/>
      <c r="K59" s="2"/>
      <c r="L59" s="3"/>
    </row>
    <row r="60" spans="1:12" x14ac:dyDescent="0.25">
      <c r="A60" s="2"/>
      <c r="B60" s="16"/>
      <c r="C60" s="2"/>
      <c r="D60" s="40"/>
      <c r="E60" s="27"/>
      <c r="F60" s="35"/>
      <c r="G60" s="2"/>
      <c r="H60" s="2"/>
      <c r="I60" s="2"/>
      <c r="J60" s="2"/>
      <c r="K60" s="2"/>
      <c r="L60" s="3"/>
    </row>
    <row r="61" spans="1:12" x14ac:dyDescent="0.25">
      <c r="A61" s="2"/>
      <c r="B61" s="16"/>
      <c r="C61" s="2"/>
      <c r="D61" s="40"/>
      <c r="E61" s="27"/>
      <c r="F61" s="35"/>
      <c r="G61" s="2"/>
      <c r="H61" s="2"/>
      <c r="I61" s="2"/>
      <c r="J61" s="2"/>
      <c r="K61" s="2"/>
      <c r="L61" s="3"/>
    </row>
    <row r="62" spans="1:12" x14ac:dyDescent="0.25">
      <c r="A62" s="2"/>
      <c r="B62" s="16"/>
      <c r="C62" s="2"/>
      <c r="D62" s="40"/>
      <c r="E62" s="27"/>
      <c r="F62" s="35"/>
      <c r="G62" s="2"/>
      <c r="H62" s="2"/>
      <c r="I62" s="2"/>
      <c r="J62" s="2"/>
      <c r="K62" s="2"/>
      <c r="L62" s="3"/>
    </row>
    <row r="63" spans="1:12" x14ac:dyDescent="0.25">
      <c r="A63" s="2"/>
      <c r="B63" s="16"/>
      <c r="C63" s="2"/>
      <c r="D63" s="40"/>
      <c r="E63" s="27"/>
      <c r="F63" s="35"/>
      <c r="G63" s="2"/>
      <c r="H63" s="2"/>
      <c r="I63" s="2"/>
      <c r="J63" s="2"/>
      <c r="K63" s="2"/>
      <c r="L63" s="3"/>
    </row>
    <row r="64" spans="1:12" x14ac:dyDescent="0.25">
      <c r="A64" s="2"/>
      <c r="B64" s="16"/>
      <c r="C64" s="2"/>
      <c r="D64" s="40"/>
      <c r="E64" s="27"/>
      <c r="F64" s="35"/>
      <c r="G64" s="2"/>
      <c r="H64" s="2"/>
      <c r="I64" s="2"/>
      <c r="J64" s="2"/>
      <c r="K64" s="2"/>
      <c r="L64" s="3"/>
    </row>
    <row r="65" spans="1:12" x14ac:dyDescent="0.25">
      <c r="A65" s="2"/>
      <c r="B65" s="16"/>
      <c r="C65" s="2"/>
      <c r="D65" s="40"/>
      <c r="E65" s="27"/>
      <c r="F65" s="35"/>
      <c r="G65" s="2"/>
      <c r="H65" s="2"/>
      <c r="I65" s="2"/>
      <c r="J65" s="2"/>
      <c r="K65" s="2"/>
      <c r="L65" s="3"/>
    </row>
    <row r="66" spans="1:12" x14ac:dyDescent="0.25">
      <c r="A66" s="2"/>
      <c r="B66" s="16"/>
      <c r="C66" s="2"/>
      <c r="D66" s="40"/>
      <c r="E66" s="27"/>
      <c r="F66" s="35"/>
      <c r="G66" s="2"/>
      <c r="H66" s="2"/>
      <c r="I66" s="2"/>
      <c r="J66" s="2"/>
      <c r="K66" s="2"/>
      <c r="L66" s="3"/>
    </row>
    <row r="67" spans="1:12" x14ac:dyDescent="0.25">
      <c r="A67" s="2"/>
      <c r="B67" s="16"/>
      <c r="C67" s="2"/>
      <c r="D67" s="40"/>
      <c r="E67" s="27"/>
      <c r="F67" s="35"/>
      <c r="G67" s="2"/>
      <c r="H67" s="2"/>
      <c r="I67" s="2"/>
      <c r="J67" s="2"/>
      <c r="K67" s="2"/>
      <c r="L67" s="3"/>
    </row>
    <row r="68" spans="1:12" x14ac:dyDescent="0.25">
      <c r="A68" s="2"/>
      <c r="B68" s="16"/>
      <c r="C68" s="2"/>
      <c r="D68" s="40"/>
      <c r="E68" s="27"/>
      <c r="F68" s="35"/>
      <c r="G68" s="2"/>
      <c r="H68" s="2"/>
      <c r="I68" s="2"/>
      <c r="J68" s="2"/>
      <c r="K68" s="2"/>
      <c r="L68" s="3"/>
    </row>
    <row r="69" spans="1:12" x14ac:dyDescent="0.25">
      <c r="A69" s="2"/>
      <c r="B69" s="16"/>
      <c r="C69" s="2"/>
      <c r="D69" s="40"/>
      <c r="E69" s="27"/>
      <c r="F69" s="35"/>
      <c r="G69" s="2"/>
      <c r="H69" s="2"/>
      <c r="I69" s="2"/>
      <c r="J69" s="2"/>
      <c r="K69" s="2"/>
      <c r="L69" s="3"/>
    </row>
    <row r="70" spans="1:12" x14ac:dyDescent="0.25">
      <c r="A70" s="2"/>
      <c r="B70" s="16"/>
      <c r="C70" s="2"/>
      <c r="D70" s="40"/>
      <c r="E70" s="27"/>
      <c r="F70" s="35"/>
      <c r="G70" s="2"/>
      <c r="H70" s="2"/>
      <c r="I70" s="2"/>
      <c r="J70" s="2"/>
      <c r="K70" s="2"/>
      <c r="L70" s="3"/>
    </row>
    <row r="71" spans="1:12" x14ac:dyDescent="0.25">
      <c r="A71" s="2"/>
      <c r="B71" s="16"/>
      <c r="C71" s="2"/>
      <c r="D71" s="40"/>
      <c r="E71" s="27"/>
      <c r="F71" s="35"/>
      <c r="G71" s="2"/>
      <c r="H71" s="2"/>
      <c r="I71" s="2"/>
      <c r="J71" s="2"/>
      <c r="K71" s="2"/>
      <c r="L71" s="3"/>
    </row>
    <row r="72" spans="1:12" x14ac:dyDescent="0.25">
      <c r="A72" s="2"/>
      <c r="B72" s="16"/>
      <c r="C72" s="2"/>
      <c r="D72" s="40"/>
      <c r="E72" s="27"/>
      <c r="F72" s="35"/>
      <c r="G72" s="2"/>
      <c r="H72" s="2"/>
      <c r="I72" s="2"/>
      <c r="J72" s="2"/>
      <c r="K72" s="2"/>
      <c r="L72" s="3"/>
    </row>
    <row r="73" spans="1:12" x14ac:dyDescent="0.25">
      <c r="A73" s="2"/>
      <c r="B73" s="16"/>
      <c r="C73" s="2"/>
      <c r="D73" s="40"/>
      <c r="E73" s="27"/>
      <c r="F73" s="35"/>
      <c r="G73" s="2"/>
      <c r="H73" s="2"/>
      <c r="I73" s="2"/>
      <c r="J73" s="2"/>
      <c r="K73" s="2"/>
      <c r="L73" s="3"/>
    </row>
    <row r="74" spans="1:12" x14ac:dyDescent="0.25">
      <c r="A74" s="2"/>
      <c r="B74" s="16"/>
      <c r="C74" s="2"/>
      <c r="D74" s="40"/>
      <c r="E74" s="27"/>
      <c r="F74" s="35"/>
      <c r="G74" s="2"/>
      <c r="H74" s="2"/>
      <c r="I74" s="2"/>
      <c r="J74" s="2"/>
      <c r="K74" s="2"/>
      <c r="L74" s="3"/>
    </row>
    <row r="75" spans="1:12" x14ac:dyDescent="0.25">
      <c r="A75" s="2"/>
      <c r="B75" s="16"/>
      <c r="C75" s="2"/>
      <c r="D75" s="40"/>
      <c r="E75" s="27"/>
      <c r="F75" s="35"/>
      <c r="G75" s="2"/>
      <c r="H75" s="2"/>
      <c r="I75" s="2"/>
      <c r="J75" s="2"/>
      <c r="K75" s="2"/>
      <c r="L75" s="3"/>
    </row>
    <row r="76" spans="1:12" x14ac:dyDescent="0.25">
      <c r="A76" s="2"/>
      <c r="B76" s="16"/>
      <c r="C76" s="2"/>
      <c r="D76" s="40"/>
      <c r="E76" s="27"/>
      <c r="F76" s="35"/>
      <c r="G76" s="2"/>
      <c r="H76" s="2"/>
      <c r="I76" s="2"/>
      <c r="J76" s="2"/>
      <c r="K76" s="2"/>
      <c r="L76" s="3"/>
    </row>
    <row r="77" spans="1:12" x14ac:dyDescent="0.25">
      <c r="A77" s="2"/>
      <c r="B77" s="16"/>
      <c r="C77" s="2"/>
      <c r="D77" s="40"/>
      <c r="E77" s="27"/>
      <c r="F77" s="35"/>
      <c r="G77" s="2"/>
      <c r="H77" s="2"/>
      <c r="I77" s="2"/>
      <c r="J77" s="2"/>
      <c r="K77" s="2"/>
      <c r="L77" s="3"/>
    </row>
    <row r="78" spans="1:12" x14ac:dyDescent="0.25">
      <c r="A78" s="2"/>
      <c r="B78" s="16"/>
      <c r="C78" s="2"/>
      <c r="D78" s="40"/>
      <c r="E78" s="27"/>
      <c r="F78" s="35"/>
      <c r="G78" s="2"/>
      <c r="H78" s="2"/>
      <c r="I78" s="2"/>
      <c r="J78" s="2"/>
      <c r="K78" s="2"/>
      <c r="L78" s="3"/>
    </row>
    <row r="79" spans="1:12" ht="15.75" x14ac:dyDescent="0.25">
      <c r="A79" s="2"/>
      <c r="B79" s="16"/>
      <c r="C79" s="2"/>
      <c r="D79" s="39"/>
      <c r="E79" s="27"/>
      <c r="F79" s="35"/>
      <c r="G79" s="2"/>
      <c r="H79" s="2"/>
      <c r="I79" s="2"/>
      <c r="J79" s="2"/>
      <c r="K79" s="2"/>
      <c r="L79" s="3"/>
    </row>
    <row r="80" spans="1:12" ht="15.75" x14ac:dyDescent="0.25">
      <c r="A80" s="2"/>
      <c r="B80" s="16"/>
      <c r="C80" s="2"/>
      <c r="D80" s="39"/>
      <c r="E80" s="27"/>
      <c r="F80" s="35"/>
      <c r="G80" s="2"/>
      <c r="H80" s="2"/>
      <c r="I80" s="2"/>
      <c r="J80" s="2"/>
      <c r="K80" s="2"/>
      <c r="L80" s="3"/>
    </row>
    <row r="81" spans="1:12" ht="15.75" x14ac:dyDescent="0.25">
      <c r="A81" s="2"/>
      <c r="B81" s="16"/>
      <c r="C81" s="2"/>
      <c r="D81" s="39"/>
      <c r="E81" s="27"/>
      <c r="F81" s="35"/>
      <c r="G81" s="2"/>
      <c r="H81" s="2"/>
      <c r="I81" s="2"/>
      <c r="J81" s="2"/>
      <c r="K81" s="2"/>
      <c r="L81" s="3"/>
    </row>
    <row r="82" spans="1:12" ht="15.75" x14ac:dyDescent="0.25">
      <c r="A82" s="2"/>
      <c r="B82" s="16"/>
      <c r="C82" s="2"/>
      <c r="D82" s="39"/>
      <c r="E82" s="27"/>
      <c r="F82" s="35"/>
      <c r="G82" s="2"/>
      <c r="H82" s="2"/>
      <c r="I82" s="2"/>
      <c r="J82" s="2"/>
      <c r="K82" s="2"/>
      <c r="L82" s="3"/>
    </row>
    <row r="83" spans="1:12" ht="15.75" x14ac:dyDescent="0.25">
      <c r="A83" s="2"/>
      <c r="B83" s="16"/>
      <c r="C83" s="2"/>
      <c r="D83" s="39"/>
      <c r="E83" s="27"/>
      <c r="F83" s="35"/>
      <c r="G83" s="2"/>
      <c r="H83" s="2"/>
      <c r="I83" s="2"/>
      <c r="J83" s="2"/>
      <c r="K83" s="2"/>
      <c r="L83" s="3"/>
    </row>
    <row r="84" spans="1:12" ht="15.75" x14ac:dyDescent="0.25">
      <c r="A84" s="2"/>
      <c r="B84" s="16"/>
      <c r="C84" s="2"/>
      <c r="D84" s="39"/>
      <c r="E84" s="27"/>
      <c r="F84" s="35"/>
      <c r="G84" s="2"/>
      <c r="H84" s="2"/>
      <c r="I84" s="2"/>
      <c r="J84" s="2"/>
      <c r="K84" s="2"/>
      <c r="L84" s="3"/>
    </row>
    <row r="85" spans="1:12" ht="15.75" x14ac:dyDescent="0.25">
      <c r="A85" s="2"/>
      <c r="B85" s="16"/>
      <c r="C85" s="2"/>
      <c r="D85" s="39"/>
      <c r="E85" s="27"/>
      <c r="F85" s="35"/>
      <c r="G85" s="2"/>
      <c r="H85" s="2"/>
      <c r="I85" s="2"/>
      <c r="J85" s="2"/>
      <c r="K85" s="2"/>
      <c r="L85" s="3"/>
    </row>
    <row r="86" spans="1:12" ht="15.75" x14ac:dyDescent="0.25">
      <c r="A86" s="2"/>
      <c r="B86" s="16"/>
      <c r="C86" s="2"/>
      <c r="D86" s="39"/>
      <c r="E86" s="27"/>
      <c r="F86" s="35"/>
      <c r="G86" s="2"/>
      <c r="H86" s="2"/>
      <c r="I86" s="2"/>
      <c r="J86" s="2"/>
      <c r="K86" s="2"/>
      <c r="L86" s="3"/>
    </row>
    <row r="87" spans="1:12" ht="15.75" x14ac:dyDescent="0.25">
      <c r="A87" s="2"/>
      <c r="B87" s="16"/>
      <c r="C87" s="2"/>
      <c r="D87" s="39"/>
      <c r="E87" s="27"/>
      <c r="F87" s="35"/>
      <c r="G87" s="2"/>
      <c r="H87" s="2"/>
      <c r="I87" s="2"/>
      <c r="J87" s="2"/>
      <c r="K87" s="2"/>
      <c r="L87" s="3"/>
    </row>
    <row r="88" spans="1:12" x14ac:dyDescent="0.25">
      <c r="A88" s="2"/>
      <c r="B88" s="16"/>
      <c r="C88" s="2"/>
      <c r="D88" s="2"/>
      <c r="E88" s="27"/>
      <c r="F88" s="35"/>
      <c r="G88" s="2"/>
      <c r="H88" s="2"/>
      <c r="I88" s="2"/>
      <c r="J88" s="2"/>
      <c r="K88" s="2"/>
      <c r="L88" s="3"/>
    </row>
    <row r="89" spans="1:12" ht="15.75" x14ac:dyDescent="0.25">
      <c r="A89" s="2"/>
      <c r="B89" s="16"/>
      <c r="C89" s="2"/>
      <c r="D89" s="39"/>
      <c r="E89" s="27"/>
      <c r="F89" s="35"/>
      <c r="G89" s="2"/>
      <c r="H89" s="2"/>
      <c r="I89" s="2"/>
      <c r="J89" s="2"/>
      <c r="K89" s="2"/>
      <c r="L89" s="3"/>
    </row>
    <row r="90" spans="1:12" ht="15.75" x14ac:dyDescent="0.25">
      <c r="A90" s="2"/>
      <c r="B90" s="16"/>
      <c r="C90" s="2"/>
      <c r="D90" s="39"/>
      <c r="E90" s="27"/>
      <c r="F90" s="35"/>
      <c r="G90" s="2"/>
      <c r="H90" s="2"/>
      <c r="I90" s="2"/>
      <c r="J90" s="2"/>
      <c r="K90" s="2"/>
      <c r="L90" s="3"/>
    </row>
    <row r="91" spans="1:12" ht="15.75" x14ac:dyDescent="0.25">
      <c r="A91" s="2"/>
      <c r="B91" s="16"/>
      <c r="C91" s="2"/>
      <c r="D91" s="39"/>
      <c r="E91" s="27"/>
      <c r="F91" s="35"/>
      <c r="G91" s="2"/>
      <c r="H91" s="2"/>
      <c r="I91" s="2"/>
      <c r="J91" s="2"/>
      <c r="K91" s="2"/>
      <c r="L91" s="3"/>
    </row>
    <row r="92" spans="1:12" ht="15.75" x14ac:dyDescent="0.25">
      <c r="A92" s="2"/>
      <c r="B92" s="16"/>
      <c r="C92" s="2"/>
      <c r="D92" s="39"/>
      <c r="E92" s="27"/>
      <c r="F92" s="35"/>
      <c r="G92" s="2"/>
      <c r="H92" s="2"/>
      <c r="I92" s="2"/>
      <c r="J92" s="2"/>
      <c r="K92" s="2"/>
      <c r="L92" s="3"/>
    </row>
    <row r="93" spans="1:12" ht="15.75" x14ac:dyDescent="0.25">
      <c r="A93" s="2"/>
      <c r="B93" s="16"/>
      <c r="C93" s="2"/>
      <c r="D93" s="39"/>
      <c r="E93" s="27"/>
      <c r="F93" s="35"/>
      <c r="G93" s="2"/>
      <c r="H93" s="2"/>
      <c r="I93" s="2"/>
      <c r="J93" s="2"/>
      <c r="K93" s="2"/>
      <c r="L93" s="3"/>
    </row>
    <row r="94" spans="1:12" ht="15.75" x14ac:dyDescent="0.25">
      <c r="A94" s="2"/>
      <c r="B94" s="16"/>
      <c r="C94" s="2"/>
      <c r="D94" s="39"/>
      <c r="E94" s="27"/>
      <c r="F94" s="35"/>
      <c r="G94" s="2"/>
      <c r="H94" s="2"/>
      <c r="I94" s="2"/>
      <c r="J94" s="2"/>
      <c r="K94" s="2"/>
      <c r="L94" s="3"/>
    </row>
    <row r="95" spans="1:12" ht="15.75" x14ac:dyDescent="0.25">
      <c r="A95" s="2"/>
      <c r="B95" s="16"/>
      <c r="C95" s="2"/>
      <c r="D95" s="39"/>
      <c r="E95" s="27"/>
      <c r="F95" s="35"/>
      <c r="G95" s="2"/>
      <c r="H95" s="2"/>
      <c r="I95" s="2"/>
      <c r="J95" s="2"/>
      <c r="K95" s="2"/>
      <c r="L95" s="3"/>
    </row>
    <row r="96" spans="1:12" ht="15.75" x14ac:dyDescent="0.25">
      <c r="A96" s="2"/>
      <c r="B96" s="16"/>
      <c r="C96" s="2"/>
      <c r="D96" s="37"/>
      <c r="E96" s="27"/>
      <c r="F96" s="35"/>
      <c r="G96" s="2"/>
      <c r="H96" s="2"/>
      <c r="I96" s="2"/>
      <c r="J96" s="2"/>
      <c r="K96" s="2"/>
      <c r="L96" s="3"/>
    </row>
    <row r="97" spans="1:12" ht="15.75" x14ac:dyDescent="0.25">
      <c r="A97" s="2"/>
      <c r="B97" s="12"/>
      <c r="C97" s="2"/>
      <c r="D97" s="37"/>
      <c r="E97" s="27"/>
      <c r="F97" s="35"/>
      <c r="G97" s="2"/>
      <c r="H97" s="2"/>
      <c r="I97" s="2"/>
      <c r="J97" s="2"/>
      <c r="K97" s="2"/>
      <c r="L97" s="3"/>
    </row>
    <row r="98" spans="1:12" ht="15.75" x14ac:dyDescent="0.25">
      <c r="A98" s="2"/>
      <c r="B98" s="16"/>
      <c r="C98" s="2"/>
      <c r="D98" s="37"/>
      <c r="E98" s="27"/>
      <c r="F98" s="35"/>
      <c r="G98" s="2"/>
      <c r="H98" s="2"/>
      <c r="I98" s="2"/>
      <c r="J98" s="2"/>
      <c r="K98" s="2"/>
      <c r="L98" s="3"/>
    </row>
    <row r="99" spans="1:12" ht="15.75" x14ac:dyDescent="0.25">
      <c r="A99" s="2"/>
      <c r="B99" s="16"/>
      <c r="C99" s="2"/>
      <c r="D99" s="37"/>
      <c r="E99" s="27"/>
      <c r="F99" s="35"/>
      <c r="G99" s="2"/>
      <c r="H99" s="2"/>
      <c r="I99" s="2"/>
      <c r="J99" s="2"/>
      <c r="K99" s="2"/>
      <c r="L99" s="3"/>
    </row>
    <row r="100" spans="1:12" ht="15.75" x14ac:dyDescent="0.25">
      <c r="A100" s="2"/>
      <c r="B100" s="16"/>
      <c r="C100" s="2"/>
      <c r="D100" s="37"/>
      <c r="E100" s="27"/>
      <c r="F100" s="35"/>
      <c r="G100" s="2"/>
      <c r="H100" s="2"/>
      <c r="I100" s="2"/>
      <c r="J100" s="2"/>
      <c r="K100" s="2"/>
      <c r="L100" s="3"/>
    </row>
    <row r="101" spans="1:12" ht="15.75" x14ac:dyDescent="0.25">
      <c r="A101" s="2"/>
      <c r="B101" s="16"/>
      <c r="C101" s="2"/>
      <c r="D101" s="37"/>
      <c r="E101" s="27"/>
      <c r="F101" s="35"/>
      <c r="G101" s="2"/>
      <c r="H101" s="2"/>
      <c r="I101" s="2"/>
      <c r="J101" s="2"/>
      <c r="K101" s="2"/>
      <c r="L101" s="3"/>
    </row>
    <row r="102" spans="1:12" ht="15.75" x14ac:dyDescent="0.25">
      <c r="A102" s="2"/>
      <c r="B102" s="16"/>
      <c r="C102" s="2"/>
      <c r="D102" s="37"/>
      <c r="E102" s="27"/>
      <c r="F102" s="35"/>
      <c r="G102" s="2"/>
      <c r="H102" s="2"/>
      <c r="I102" s="2"/>
      <c r="J102" s="2"/>
      <c r="K102" s="2"/>
      <c r="L102" s="3"/>
    </row>
    <row r="103" spans="1:12" ht="15.75" x14ac:dyDescent="0.25">
      <c r="A103" s="2"/>
      <c r="B103" s="16"/>
      <c r="C103" s="2"/>
      <c r="D103" s="37"/>
      <c r="E103" s="27"/>
      <c r="F103" s="35"/>
      <c r="G103" s="2"/>
      <c r="H103" s="2"/>
      <c r="I103" s="2"/>
      <c r="J103" s="2"/>
      <c r="K103" s="2"/>
      <c r="L103" s="3"/>
    </row>
    <row r="104" spans="1:12" ht="15.75" x14ac:dyDescent="0.25">
      <c r="A104" s="2"/>
      <c r="B104" s="16"/>
      <c r="C104" s="2"/>
      <c r="D104" s="37"/>
      <c r="E104" s="27"/>
      <c r="F104" s="35"/>
      <c r="G104" s="2"/>
      <c r="H104" s="2"/>
      <c r="I104" s="2"/>
      <c r="J104" s="2"/>
      <c r="K104" s="2"/>
      <c r="L104" s="3"/>
    </row>
    <row r="105" spans="1:12" ht="15.75" x14ac:dyDescent="0.25">
      <c r="A105" s="2"/>
      <c r="B105" s="16"/>
      <c r="C105" s="2"/>
      <c r="D105" s="37"/>
      <c r="E105" s="27"/>
      <c r="F105" s="35"/>
      <c r="G105" s="2"/>
      <c r="H105" s="2"/>
      <c r="I105" s="2"/>
      <c r="J105" s="2"/>
      <c r="K105" s="2"/>
      <c r="L105" s="3"/>
    </row>
    <row r="106" spans="1:12" ht="15.75" x14ac:dyDescent="0.25">
      <c r="A106" s="2"/>
      <c r="B106" s="16"/>
      <c r="C106" s="2"/>
      <c r="D106" s="37"/>
      <c r="E106" s="27"/>
      <c r="F106" s="35"/>
      <c r="G106" s="2"/>
      <c r="H106" s="2"/>
      <c r="I106" s="2"/>
      <c r="J106" s="2"/>
      <c r="K106" s="2"/>
      <c r="L106" s="3"/>
    </row>
    <row r="107" spans="1:12" ht="15.75" x14ac:dyDescent="0.25">
      <c r="A107" s="2"/>
      <c r="B107" s="16"/>
      <c r="C107" s="2"/>
      <c r="D107" s="37"/>
      <c r="E107" s="27"/>
      <c r="F107" s="35"/>
      <c r="G107" s="2"/>
      <c r="H107" s="2"/>
      <c r="I107" s="2"/>
      <c r="J107" s="2"/>
      <c r="K107" s="2"/>
      <c r="L107" s="3"/>
    </row>
    <row r="108" spans="1:12" ht="15.75" x14ac:dyDescent="0.25">
      <c r="A108" s="2"/>
      <c r="B108" s="16"/>
      <c r="C108" s="2"/>
      <c r="D108" s="37"/>
      <c r="E108" s="27"/>
      <c r="F108" s="35"/>
      <c r="G108" s="2"/>
      <c r="H108" s="2"/>
      <c r="I108" s="2"/>
      <c r="J108" s="2"/>
      <c r="K108" s="2"/>
      <c r="L108" s="3"/>
    </row>
    <row r="109" spans="1:12" ht="15.75" x14ac:dyDescent="0.25">
      <c r="A109" s="2"/>
      <c r="B109" s="16"/>
      <c r="C109" s="2"/>
      <c r="D109" s="37"/>
      <c r="E109" s="27"/>
      <c r="F109" s="35"/>
      <c r="G109" s="2"/>
      <c r="H109" s="2"/>
      <c r="I109" s="2"/>
      <c r="J109" s="2"/>
      <c r="K109" s="2"/>
      <c r="L109" s="3"/>
    </row>
    <row r="110" spans="1:12" ht="15.75" x14ac:dyDescent="0.25">
      <c r="A110" s="2"/>
      <c r="B110" s="16"/>
      <c r="C110" s="2"/>
      <c r="D110" s="37"/>
      <c r="E110" s="27"/>
      <c r="F110" s="35"/>
      <c r="G110" s="2"/>
      <c r="H110" s="2"/>
      <c r="I110" s="2"/>
      <c r="J110" s="2"/>
      <c r="K110" s="2"/>
      <c r="L110" s="3"/>
    </row>
    <row r="111" spans="1:12" ht="15.75" x14ac:dyDescent="0.25">
      <c r="A111" s="2"/>
      <c r="B111" s="16"/>
      <c r="C111" s="2"/>
      <c r="D111" s="37"/>
      <c r="E111" s="27"/>
      <c r="F111" s="35"/>
      <c r="G111" s="2"/>
      <c r="H111" s="2"/>
      <c r="I111" s="2"/>
      <c r="J111" s="2"/>
      <c r="K111" s="2"/>
      <c r="L111" s="3"/>
    </row>
    <row r="112" spans="1:12" ht="15.75" x14ac:dyDescent="0.25">
      <c r="A112" s="2"/>
      <c r="B112" s="16"/>
      <c r="C112" s="2"/>
      <c r="D112" s="37"/>
      <c r="E112" s="27"/>
      <c r="F112" s="35"/>
      <c r="G112" s="2"/>
      <c r="H112" s="2"/>
      <c r="I112" s="2"/>
      <c r="J112" s="2"/>
      <c r="K112" s="2"/>
      <c r="L112" s="3"/>
    </row>
    <row r="113" spans="1:12" ht="15.75" x14ac:dyDescent="0.25">
      <c r="A113" s="2"/>
      <c r="B113" s="16"/>
      <c r="C113" s="2"/>
      <c r="D113" s="37"/>
      <c r="E113" s="27"/>
      <c r="F113" s="35"/>
      <c r="G113" s="2"/>
      <c r="H113" s="2"/>
      <c r="I113" s="2"/>
      <c r="J113" s="2"/>
      <c r="K113" s="2"/>
      <c r="L113" s="3"/>
    </row>
    <row r="114" spans="1:12" x14ac:dyDescent="0.25">
      <c r="A114" s="2"/>
      <c r="B114" s="16"/>
      <c r="C114" s="2"/>
      <c r="D114" s="2"/>
      <c r="E114" s="27"/>
      <c r="F114" s="19"/>
      <c r="G114" s="18"/>
      <c r="H114" s="18"/>
      <c r="I114" s="18"/>
      <c r="J114" s="18"/>
      <c r="K114" s="2"/>
      <c r="L114" s="3"/>
    </row>
    <row r="115" spans="1:12" x14ac:dyDescent="0.25">
      <c r="A115" s="20"/>
      <c r="B115" s="16"/>
      <c r="C115" s="2"/>
      <c r="D115" s="2"/>
      <c r="E115" s="27"/>
      <c r="F115" s="19"/>
      <c r="G115" s="18"/>
      <c r="H115" s="18"/>
      <c r="I115" s="18"/>
      <c r="J115" s="18"/>
      <c r="K115" s="2"/>
      <c r="L115" s="3"/>
    </row>
    <row r="116" spans="1:12" x14ac:dyDescent="0.25">
      <c r="A116" s="4"/>
      <c r="B116" s="5"/>
      <c r="C116" s="16"/>
      <c r="D116" s="20"/>
      <c r="E116" s="28"/>
      <c r="F116" s="19"/>
      <c r="G116" s="18"/>
      <c r="H116" s="18"/>
      <c r="I116" s="18"/>
      <c r="J116" s="18"/>
      <c r="K116" s="22"/>
      <c r="L116" s="17"/>
    </row>
    <row r="117" spans="1:12" x14ac:dyDescent="0.25">
      <c r="A117" s="4"/>
      <c r="B117" s="16"/>
      <c r="C117" s="16"/>
      <c r="D117" s="20"/>
      <c r="E117" s="28"/>
      <c r="F117" s="19"/>
      <c r="G117" s="18"/>
      <c r="H117" s="18"/>
      <c r="I117" s="18"/>
      <c r="J117" s="18"/>
      <c r="K117" s="22"/>
      <c r="L117" s="17"/>
    </row>
    <row r="118" spans="1:12" x14ac:dyDescent="0.25">
      <c r="A118" s="4"/>
      <c r="B118" s="16"/>
      <c r="C118" s="16"/>
      <c r="D118" s="20"/>
      <c r="E118" s="28"/>
      <c r="F118" s="19"/>
      <c r="G118" s="18"/>
      <c r="H118" s="18"/>
      <c r="I118" s="18"/>
      <c r="J118" s="18"/>
      <c r="K118" s="22"/>
      <c r="L118" s="17"/>
    </row>
    <row r="119" spans="1:12" x14ac:dyDescent="0.25">
      <c r="A119" s="4"/>
      <c r="B119" s="16"/>
      <c r="C119" s="16"/>
      <c r="D119" s="20"/>
      <c r="E119" s="28"/>
      <c r="F119" s="19"/>
      <c r="G119" s="18"/>
      <c r="H119" s="18"/>
      <c r="I119" s="18"/>
      <c r="J119" s="18"/>
      <c r="K119" s="22"/>
      <c r="L119" s="17"/>
    </row>
    <row r="120" spans="1:12" x14ac:dyDescent="0.25">
      <c r="A120" s="133" t="str">
        <f>"Total Invoices: "&amp;SUBTOTAL(3,tblData45[Number])</f>
        <v>Total Invoices: 0</v>
      </c>
      <c r="B120" s="133"/>
      <c r="C120" s="133"/>
      <c r="D120" s="4"/>
      <c r="E120" s="134">
        <f>SUBTOTAL(109,tblData45[Amount])</f>
        <v>0</v>
      </c>
      <c r="F120" s="135"/>
      <c r="G120" s="136">
        <f>SUBTOTAL(109,tblData45[0-30 Days])</f>
        <v>0</v>
      </c>
      <c r="H120" s="136">
        <f>SUBTOTAL(109,tblData45[30-60 Days])</f>
        <v>0</v>
      </c>
      <c r="I120" s="136">
        <f>SUBTOTAL(109,tblData45[60-90 Days])</f>
        <v>0</v>
      </c>
      <c r="J120" s="136">
        <f>SUBTOTAL(109,tblData45[&gt;90 Days])</f>
        <v>0</v>
      </c>
      <c r="K120" s="136"/>
      <c r="L120" s="137"/>
    </row>
  </sheetData>
  <conditionalFormatting sqref="F13:F119">
    <cfRule type="expression" dxfId="219" priority="1">
      <formula>$G13&lt;45</formula>
    </cfRule>
    <cfRule type="colorScale" priority="2">
      <colorScale>
        <cfvo type="num" val="0"/>
        <cfvo type="num" val="61"/>
        <cfvo type="num" val="91"/>
        <color theme="4"/>
        <color theme="5" tint="0.79998168889431442"/>
        <color theme="5"/>
      </colorScale>
    </cfRule>
  </conditionalFormatting>
  <pageMargins left="0.7" right="0.7" top="0.75" bottom="0.75" header="0.3" footer="0.3"/>
  <pageSetup orientation="portrait" r:id="rId1"/>
  <drawing r:id="rId2"/>
  <tableParts count="1">
    <tablePart r:id="rId3"/>
  </tableParts>
  <extLst>
    <ext xmlns:x14="http://schemas.microsoft.com/office/spreadsheetml/2009/9/main" uri="{05C60535-1F16-4fd2-B633-F4F36F0B64E0}">
      <x14:sparklineGroups xmlns:xm="http://schemas.microsoft.com/office/excel/2006/main">
        <x14:sparklineGroup displayEmptyCellsAs="gap" markers="1" minAxisType="group" maxAxisType="group">
          <x14:colorSeries rgb="FF0070C0"/>
          <x14:colorNegative rgb="FF000000"/>
          <x14:colorAxis rgb="FF000000"/>
          <x14:colorMarkers rgb="FF000000"/>
          <x14:colorFirst rgb="FF000000"/>
          <x14:colorLast rgb="FF000000"/>
          <x14:colorHigh rgb="FF000000"/>
          <x14:colorLow rgb="FF000000"/>
          <x14:sparklines>
            <x14:sparkline>
              <xm:f>JUN.!G13:J13</xm:f>
              <xm:sqref>L13</xm:sqref>
            </x14:sparkline>
            <x14:sparkline>
              <xm:f>JUN.!G14:J14</xm:f>
              <xm:sqref>L14</xm:sqref>
            </x14:sparkline>
            <x14:sparkline>
              <xm:f>JUN.!G15:J15</xm:f>
              <xm:sqref>L15</xm:sqref>
            </x14:sparkline>
            <x14:sparkline>
              <xm:f>JUN.!G16:J16</xm:f>
              <xm:sqref>L16</xm:sqref>
            </x14:sparkline>
            <x14:sparkline>
              <xm:f>JUN.!G17:J17</xm:f>
              <xm:sqref>L17</xm:sqref>
            </x14:sparkline>
            <x14:sparkline>
              <xm:f>JUN.!G18:J18</xm:f>
              <xm:sqref>L18</xm:sqref>
            </x14:sparkline>
            <x14:sparkline>
              <xm:f>JUN.!G19:J19</xm:f>
              <xm:sqref>L19</xm:sqref>
            </x14:sparkline>
            <x14:sparkline>
              <xm:f>JUN.!G20:J20</xm:f>
              <xm:sqref>L20</xm:sqref>
            </x14:sparkline>
            <x14:sparkline>
              <xm:f>JUN.!G21:J21</xm:f>
              <xm:sqref>L21</xm:sqref>
            </x14:sparkline>
            <x14:sparkline>
              <xm:f>JUN.!G22:J22</xm:f>
              <xm:sqref>L22</xm:sqref>
            </x14:sparkline>
            <x14:sparkline>
              <xm:f>JUN.!G23:J23</xm:f>
              <xm:sqref>L23</xm:sqref>
            </x14:sparkline>
            <x14:sparkline>
              <xm:f>JUN.!G24:J24</xm:f>
              <xm:sqref>L24</xm:sqref>
            </x14:sparkline>
            <x14:sparkline>
              <xm:f>JUN.!G25:J25</xm:f>
              <xm:sqref>L25</xm:sqref>
            </x14:sparkline>
            <x14:sparkline>
              <xm:f>JUN.!G26:J26</xm:f>
              <xm:sqref>L26</xm:sqref>
            </x14:sparkline>
            <x14:sparkline>
              <xm:f>JUN.!G27:J27</xm:f>
              <xm:sqref>L27</xm:sqref>
            </x14:sparkline>
            <x14:sparkline>
              <xm:f>JUN.!G28:J28</xm:f>
              <xm:sqref>L28</xm:sqref>
            </x14:sparkline>
            <x14:sparkline>
              <xm:f>JUN.!G29:J29</xm:f>
              <xm:sqref>L29</xm:sqref>
            </x14:sparkline>
            <x14:sparkline>
              <xm:f>JUN.!G30:J30</xm:f>
              <xm:sqref>L30</xm:sqref>
            </x14:sparkline>
            <x14:sparkline>
              <xm:f>JUN.!G31:J31</xm:f>
              <xm:sqref>L31</xm:sqref>
            </x14:sparkline>
            <x14:sparkline>
              <xm:f>JUN.!G32:J32</xm:f>
              <xm:sqref>L32</xm:sqref>
            </x14:sparkline>
            <x14:sparkline>
              <xm:f>JUN.!G33:J33</xm:f>
              <xm:sqref>L33</xm:sqref>
            </x14:sparkline>
            <x14:sparkline>
              <xm:f>JUN.!G34:J34</xm:f>
              <xm:sqref>L34</xm:sqref>
            </x14:sparkline>
            <x14:sparkline>
              <xm:f>JUN.!G35:J35</xm:f>
              <xm:sqref>L35</xm:sqref>
            </x14:sparkline>
            <x14:sparkline>
              <xm:f>JUN.!G36:J36</xm:f>
              <xm:sqref>L36</xm:sqref>
            </x14:sparkline>
            <x14:sparkline>
              <xm:f>JUN.!G37:J37</xm:f>
              <xm:sqref>L37</xm:sqref>
            </x14:sparkline>
            <x14:sparkline>
              <xm:f>JUN.!G38:J38</xm:f>
              <xm:sqref>L38</xm:sqref>
            </x14:sparkline>
            <x14:sparkline>
              <xm:f>JUN.!G39:J39</xm:f>
              <xm:sqref>L39</xm:sqref>
            </x14:sparkline>
            <x14:sparkline>
              <xm:f>JUN.!G40:J40</xm:f>
              <xm:sqref>L40</xm:sqref>
            </x14:sparkline>
            <x14:sparkline>
              <xm:f>JUN.!G41:J41</xm:f>
              <xm:sqref>L41</xm:sqref>
            </x14:sparkline>
            <x14:sparkline>
              <xm:f>JUN.!G42:J42</xm:f>
              <xm:sqref>L42</xm:sqref>
            </x14:sparkline>
            <x14:sparkline>
              <xm:f>JUN.!G43:J43</xm:f>
              <xm:sqref>L43</xm:sqref>
            </x14:sparkline>
            <x14:sparkline>
              <xm:f>JUN.!G44:J44</xm:f>
              <xm:sqref>L44</xm:sqref>
            </x14:sparkline>
            <x14:sparkline>
              <xm:f>JUN.!G45:J45</xm:f>
              <xm:sqref>L45</xm:sqref>
            </x14:sparkline>
            <x14:sparkline>
              <xm:f>JUN.!G46:J46</xm:f>
              <xm:sqref>L46</xm:sqref>
            </x14:sparkline>
            <x14:sparkline>
              <xm:f>JUN.!G47:J47</xm:f>
              <xm:sqref>L47</xm:sqref>
            </x14:sparkline>
            <x14:sparkline>
              <xm:f>JUN.!G48:J48</xm:f>
              <xm:sqref>L48</xm:sqref>
            </x14:sparkline>
            <x14:sparkline>
              <xm:f>JUN.!G49:J49</xm:f>
              <xm:sqref>L49</xm:sqref>
            </x14:sparkline>
            <x14:sparkline>
              <xm:f>JUN.!G50:J50</xm:f>
              <xm:sqref>L50</xm:sqref>
            </x14:sparkline>
            <x14:sparkline>
              <xm:f>JUN.!G51:J51</xm:f>
              <xm:sqref>L51</xm:sqref>
            </x14:sparkline>
            <x14:sparkline>
              <xm:f>JUN.!G52:J52</xm:f>
              <xm:sqref>L52</xm:sqref>
            </x14:sparkline>
            <x14:sparkline>
              <xm:f>JUN.!G53:J53</xm:f>
              <xm:sqref>L53</xm:sqref>
            </x14:sparkline>
            <x14:sparkline>
              <xm:f>JUN.!G54:J54</xm:f>
              <xm:sqref>L54</xm:sqref>
            </x14:sparkline>
            <x14:sparkline>
              <xm:f>JUN.!G55:J55</xm:f>
              <xm:sqref>L55</xm:sqref>
            </x14:sparkline>
            <x14:sparkline>
              <xm:f>JUN.!G56:J56</xm:f>
              <xm:sqref>L56</xm:sqref>
            </x14:sparkline>
            <x14:sparkline>
              <xm:f>JUN.!G57:J57</xm:f>
              <xm:sqref>L57</xm:sqref>
            </x14:sparkline>
            <x14:sparkline>
              <xm:f>JUN.!G58:J58</xm:f>
              <xm:sqref>L58</xm:sqref>
            </x14:sparkline>
            <x14:sparkline>
              <xm:f>JUN.!G59:J59</xm:f>
              <xm:sqref>L59</xm:sqref>
            </x14:sparkline>
            <x14:sparkline>
              <xm:f>JUN.!G60:J60</xm:f>
              <xm:sqref>L60</xm:sqref>
            </x14:sparkline>
            <x14:sparkline>
              <xm:f>JUN.!G61:J61</xm:f>
              <xm:sqref>L61</xm:sqref>
            </x14:sparkline>
            <x14:sparkline>
              <xm:f>JUN.!G62:J62</xm:f>
              <xm:sqref>L62</xm:sqref>
            </x14:sparkline>
            <x14:sparkline>
              <xm:f>JUN.!G63:J63</xm:f>
              <xm:sqref>L63</xm:sqref>
            </x14:sparkline>
            <x14:sparkline>
              <xm:f>JUN.!G64:J64</xm:f>
              <xm:sqref>L64</xm:sqref>
            </x14:sparkline>
            <x14:sparkline>
              <xm:f>JUN.!G65:J65</xm:f>
              <xm:sqref>L65</xm:sqref>
            </x14:sparkline>
            <x14:sparkline>
              <xm:f>JUN.!G66:J66</xm:f>
              <xm:sqref>L66</xm:sqref>
            </x14:sparkline>
            <x14:sparkline>
              <xm:f>JUN.!G67:J67</xm:f>
              <xm:sqref>L67</xm:sqref>
            </x14:sparkline>
            <x14:sparkline>
              <xm:f>JUN.!G68:J68</xm:f>
              <xm:sqref>L68</xm:sqref>
            </x14:sparkline>
            <x14:sparkline>
              <xm:f>JUN.!G69:J69</xm:f>
              <xm:sqref>L69</xm:sqref>
            </x14:sparkline>
            <x14:sparkline>
              <xm:f>JUN.!G70:J70</xm:f>
              <xm:sqref>L70</xm:sqref>
            </x14:sparkline>
            <x14:sparkline>
              <xm:f>JUN.!G71:J71</xm:f>
              <xm:sqref>L71</xm:sqref>
            </x14:sparkline>
            <x14:sparkline>
              <xm:f>JUN.!G72:J72</xm:f>
              <xm:sqref>L72</xm:sqref>
            </x14:sparkline>
            <x14:sparkline>
              <xm:f>JUN.!G73:J73</xm:f>
              <xm:sqref>L73</xm:sqref>
            </x14:sparkline>
            <x14:sparkline>
              <xm:f>JUN.!G74:J74</xm:f>
              <xm:sqref>L74</xm:sqref>
            </x14:sparkline>
            <x14:sparkline>
              <xm:f>JUN.!G75:J75</xm:f>
              <xm:sqref>L75</xm:sqref>
            </x14:sparkline>
            <x14:sparkline>
              <xm:f>JUN.!G76:J76</xm:f>
              <xm:sqref>L76</xm:sqref>
            </x14:sparkline>
            <x14:sparkline>
              <xm:f>JUN.!G77:J77</xm:f>
              <xm:sqref>L77</xm:sqref>
            </x14:sparkline>
            <x14:sparkline>
              <xm:f>JUN.!G78:J78</xm:f>
              <xm:sqref>L78</xm:sqref>
            </x14:sparkline>
            <x14:sparkline>
              <xm:f>JUN.!G79:J79</xm:f>
              <xm:sqref>L79</xm:sqref>
            </x14:sparkline>
            <x14:sparkline>
              <xm:f>JUN.!G80:J80</xm:f>
              <xm:sqref>L80</xm:sqref>
            </x14:sparkline>
            <x14:sparkline>
              <xm:f>JUN.!G81:J81</xm:f>
              <xm:sqref>L81</xm:sqref>
            </x14:sparkline>
            <x14:sparkline>
              <xm:f>JUN.!G82:J82</xm:f>
              <xm:sqref>L82</xm:sqref>
            </x14:sparkline>
            <x14:sparkline>
              <xm:f>JUN.!G83:J83</xm:f>
              <xm:sqref>L83</xm:sqref>
            </x14:sparkline>
            <x14:sparkline>
              <xm:f>JUN.!G84:J84</xm:f>
              <xm:sqref>L84</xm:sqref>
            </x14:sparkline>
            <x14:sparkline>
              <xm:f>JUN.!G85:J85</xm:f>
              <xm:sqref>L85</xm:sqref>
            </x14:sparkline>
            <x14:sparkline>
              <xm:f>JUN.!G86:J86</xm:f>
              <xm:sqref>L86</xm:sqref>
            </x14:sparkline>
            <x14:sparkline>
              <xm:f>JUN.!G87:J87</xm:f>
              <xm:sqref>L87</xm:sqref>
            </x14:sparkline>
            <x14:sparkline>
              <xm:f>JUN.!G88:J88</xm:f>
              <xm:sqref>L88</xm:sqref>
            </x14:sparkline>
            <x14:sparkline>
              <xm:f>JUN.!G89:J89</xm:f>
              <xm:sqref>L89</xm:sqref>
            </x14:sparkline>
            <x14:sparkline>
              <xm:f>JUN.!G90:J90</xm:f>
              <xm:sqref>L90</xm:sqref>
            </x14:sparkline>
            <x14:sparkline>
              <xm:f>JUN.!G91:J91</xm:f>
              <xm:sqref>L91</xm:sqref>
            </x14:sparkline>
            <x14:sparkline>
              <xm:f>JUN.!G92:J92</xm:f>
              <xm:sqref>L92</xm:sqref>
            </x14:sparkline>
            <x14:sparkline>
              <xm:f>JUN.!G93:J93</xm:f>
              <xm:sqref>L93</xm:sqref>
            </x14:sparkline>
            <x14:sparkline>
              <xm:f>JUN.!G94:J94</xm:f>
              <xm:sqref>L94</xm:sqref>
            </x14:sparkline>
            <x14:sparkline>
              <xm:f>JUN.!G95:J95</xm:f>
              <xm:sqref>L95</xm:sqref>
            </x14:sparkline>
            <x14:sparkline>
              <xm:f>JUN.!G96:J96</xm:f>
              <xm:sqref>L96</xm:sqref>
            </x14:sparkline>
            <x14:sparkline>
              <xm:f>JUN.!G97:J97</xm:f>
              <xm:sqref>L97</xm:sqref>
            </x14:sparkline>
            <x14:sparkline>
              <xm:f>JUN.!G98:J98</xm:f>
              <xm:sqref>L98</xm:sqref>
            </x14:sparkline>
            <x14:sparkline>
              <xm:f>JUN.!G99:J99</xm:f>
              <xm:sqref>L99</xm:sqref>
            </x14:sparkline>
            <x14:sparkline>
              <xm:f>JUN.!G100:J100</xm:f>
              <xm:sqref>L100</xm:sqref>
            </x14:sparkline>
            <x14:sparkline>
              <xm:f>JUN.!G101:J101</xm:f>
              <xm:sqref>L101</xm:sqref>
            </x14:sparkline>
            <x14:sparkline>
              <xm:f>JUN.!G102:J102</xm:f>
              <xm:sqref>L102</xm:sqref>
            </x14:sparkline>
            <x14:sparkline>
              <xm:f>JUN.!G103:J103</xm:f>
              <xm:sqref>L103</xm:sqref>
            </x14:sparkline>
            <x14:sparkline>
              <xm:f>JUN.!G104:J104</xm:f>
              <xm:sqref>L104</xm:sqref>
            </x14:sparkline>
            <x14:sparkline>
              <xm:f>JUN.!G105:J105</xm:f>
              <xm:sqref>L105</xm:sqref>
            </x14:sparkline>
            <x14:sparkline>
              <xm:f>JUN.!G106:J106</xm:f>
              <xm:sqref>L106</xm:sqref>
            </x14:sparkline>
            <x14:sparkline>
              <xm:f>JUN.!G107:J107</xm:f>
              <xm:sqref>L107</xm:sqref>
            </x14:sparkline>
            <x14:sparkline>
              <xm:f>JUN.!G108:J108</xm:f>
              <xm:sqref>L108</xm:sqref>
            </x14:sparkline>
            <x14:sparkline>
              <xm:f>JUN.!G109:J109</xm:f>
              <xm:sqref>L109</xm:sqref>
            </x14:sparkline>
            <x14:sparkline>
              <xm:f>JUN.!G110:J110</xm:f>
              <xm:sqref>L110</xm:sqref>
            </x14:sparkline>
            <x14:sparkline>
              <xm:f>JUN.!G111:J111</xm:f>
              <xm:sqref>L111</xm:sqref>
            </x14:sparkline>
            <x14:sparkline>
              <xm:f>JUN.!G112:J112</xm:f>
              <xm:sqref>L112</xm:sqref>
            </x14:sparkline>
            <x14:sparkline>
              <xm:f>JUN.!G113:J113</xm:f>
              <xm:sqref>L113</xm:sqref>
            </x14:sparkline>
            <x14:sparkline>
              <xm:f>JUN.!G114:J114</xm:f>
              <xm:sqref>L114</xm:sqref>
            </x14:sparkline>
            <x14:sparkline>
              <xm:f>JUN.!G115:J115</xm:f>
              <xm:sqref>L115</xm:sqref>
            </x14:sparkline>
            <x14:sparkline>
              <xm:f>JUN.!G116:J116</xm:f>
              <xm:sqref>L116</xm:sqref>
            </x14:sparkline>
            <x14:sparkline>
              <xm:f>JUN.!G117:J117</xm:f>
              <xm:sqref>L117</xm:sqref>
            </x14:sparkline>
            <x14:sparkline>
              <xm:f>JUN.!G118:J118</xm:f>
              <xm:sqref>L118</xm:sqref>
            </x14:sparkline>
            <x14:sparkline>
              <xm:f>JUN.!G119:J119</xm:f>
              <xm:sqref>L119</xm:sqref>
            </x14:sparkline>
          </x14:sparklines>
        </x14:sparklineGroup>
      </x14:sparklineGroup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0"/>
  <sheetViews>
    <sheetView workbookViewId="0">
      <pane ySplit="11" topLeftCell="A111" activePane="bottomLeft" state="frozen"/>
      <selection pane="bottomLeft"/>
    </sheetView>
  </sheetViews>
  <sheetFormatPr defaultRowHeight="15" x14ac:dyDescent="0.25"/>
  <cols>
    <col min="1" max="1" width="13.42578125" customWidth="1"/>
    <col min="2" max="2" width="15.28515625" style="25" customWidth="1"/>
    <col min="3" max="3" width="16.42578125" customWidth="1"/>
    <col min="4" max="4" width="25.85546875" style="36" customWidth="1"/>
    <col min="5" max="5" width="16.7109375" style="30" customWidth="1"/>
    <col min="6" max="6" width="19.140625" style="33" customWidth="1"/>
    <col min="7" max="7" width="12" customWidth="1"/>
    <col min="8" max="8" width="13.140625" customWidth="1"/>
    <col min="9" max="9" width="13.42578125" customWidth="1"/>
    <col min="10" max="10" width="15.7109375" customWidth="1"/>
    <col min="11" max="11" width="10.28515625" customWidth="1"/>
  </cols>
  <sheetData>
    <row r="1" spans="1:12" ht="18.75" x14ac:dyDescent="0.25">
      <c r="A1" s="32" t="s">
        <v>382</v>
      </c>
    </row>
    <row r="2" spans="1:12" ht="45" x14ac:dyDescent="0.25">
      <c r="A2" s="21" t="s">
        <v>1</v>
      </c>
    </row>
    <row r="11" spans="1:12" s="23" customFormat="1" x14ac:dyDescent="0.25">
      <c r="A11" s="23" t="s">
        <v>2</v>
      </c>
      <c r="B11" s="26" t="s">
        <v>3</v>
      </c>
      <c r="C11" s="23" t="s">
        <v>4</v>
      </c>
      <c r="D11" s="38" t="s">
        <v>5</v>
      </c>
      <c r="E11" s="29" t="s">
        <v>378</v>
      </c>
      <c r="F11" s="34" t="s">
        <v>7</v>
      </c>
      <c r="G11" s="23" t="s">
        <v>8</v>
      </c>
      <c r="H11" s="23" t="s">
        <v>9</v>
      </c>
      <c r="I11" s="23" t="s">
        <v>10</v>
      </c>
      <c r="J11" s="23" t="s">
        <v>11</v>
      </c>
      <c r="K11" s="23" t="s">
        <v>6</v>
      </c>
    </row>
    <row r="12" spans="1:12" ht="15.75" thickBot="1" x14ac:dyDescent="0.3">
      <c r="A12" s="2" t="s">
        <v>13</v>
      </c>
      <c r="B12" s="20" t="s">
        <v>14</v>
      </c>
      <c r="C12" s="2" t="s">
        <v>15</v>
      </c>
      <c r="D12" s="2" t="s">
        <v>16</v>
      </c>
      <c r="E12" s="27" t="s">
        <v>379</v>
      </c>
      <c r="F12" s="35" t="s">
        <v>18</v>
      </c>
      <c r="G12" s="2" t="s">
        <v>19</v>
      </c>
      <c r="H12" s="2" t="s">
        <v>20</v>
      </c>
      <c r="I12" s="2" t="s">
        <v>21</v>
      </c>
      <c r="J12" s="2" t="s">
        <v>22</v>
      </c>
      <c r="K12" s="2" t="s">
        <v>17</v>
      </c>
      <c r="L12" s="3" t="s">
        <v>23</v>
      </c>
    </row>
    <row r="13" spans="1:12" ht="15.75" thickBot="1" x14ac:dyDescent="0.3">
      <c r="A13" s="2"/>
      <c r="B13" s="16"/>
      <c r="C13" s="2"/>
      <c r="D13" s="41"/>
      <c r="E13" s="27"/>
      <c r="F13" s="35"/>
      <c r="G13" s="2"/>
      <c r="H13" s="2"/>
      <c r="I13" s="2"/>
      <c r="J13" s="2"/>
      <c r="K13" s="2"/>
      <c r="L13" s="3"/>
    </row>
    <row r="14" spans="1:12" ht="15.75" thickBot="1" x14ac:dyDescent="0.3">
      <c r="A14" s="2"/>
      <c r="B14" s="16"/>
      <c r="C14" s="2"/>
      <c r="D14" s="41"/>
      <c r="E14" s="27"/>
      <c r="F14" s="35"/>
      <c r="G14" s="2"/>
      <c r="H14" s="2"/>
      <c r="I14" s="2"/>
      <c r="J14" s="2"/>
      <c r="K14" s="2"/>
      <c r="L14" s="3"/>
    </row>
    <row r="15" spans="1:12" x14ac:dyDescent="0.25">
      <c r="A15" s="2"/>
      <c r="B15" s="16"/>
      <c r="C15" s="2"/>
      <c r="D15" s="41"/>
      <c r="E15" s="27"/>
      <c r="F15" s="35"/>
      <c r="G15" s="2"/>
      <c r="H15" s="2"/>
      <c r="I15" s="2"/>
      <c r="J15" s="2"/>
      <c r="K15" s="2"/>
      <c r="L15" s="3"/>
    </row>
    <row r="16" spans="1:12" x14ac:dyDescent="0.25">
      <c r="A16" s="2"/>
      <c r="B16" s="16"/>
      <c r="C16" s="2"/>
      <c r="D16" s="2"/>
      <c r="E16" s="27"/>
      <c r="F16" s="35"/>
      <c r="G16" s="2"/>
      <c r="H16" s="2"/>
      <c r="I16" s="2"/>
      <c r="J16" s="2"/>
      <c r="K16" s="2"/>
      <c r="L16" s="3"/>
    </row>
    <row r="17" spans="1:12" x14ac:dyDescent="0.25">
      <c r="A17" s="2"/>
      <c r="B17" s="16"/>
      <c r="C17" s="2"/>
      <c r="D17" s="40"/>
      <c r="E17" s="27"/>
      <c r="F17" s="35"/>
      <c r="G17" s="2"/>
      <c r="H17" s="2"/>
      <c r="I17" s="2"/>
      <c r="J17" s="2"/>
      <c r="K17" s="2"/>
      <c r="L17" s="3"/>
    </row>
    <row r="18" spans="1:12" x14ac:dyDescent="0.25">
      <c r="A18" s="2"/>
      <c r="B18" s="16"/>
      <c r="C18" s="2"/>
      <c r="D18" s="40"/>
      <c r="E18" s="27"/>
      <c r="F18" s="35"/>
      <c r="G18" s="2"/>
      <c r="H18" s="2"/>
      <c r="I18" s="2"/>
      <c r="J18" s="2"/>
      <c r="K18" s="2"/>
      <c r="L18" s="3"/>
    </row>
    <row r="19" spans="1:12" x14ac:dyDescent="0.25">
      <c r="A19" s="2"/>
      <c r="B19" s="16"/>
      <c r="C19" s="2"/>
      <c r="D19" s="40"/>
      <c r="E19" s="27"/>
      <c r="F19" s="35"/>
      <c r="G19" s="2"/>
      <c r="H19" s="2"/>
      <c r="I19" s="2"/>
      <c r="J19" s="2"/>
      <c r="K19" s="2"/>
      <c r="L19" s="3"/>
    </row>
    <row r="20" spans="1:12" x14ac:dyDescent="0.25">
      <c r="A20" s="2"/>
      <c r="B20" s="16"/>
      <c r="C20" s="2"/>
      <c r="D20" s="40"/>
      <c r="E20" s="27"/>
      <c r="F20" s="35"/>
      <c r="G20" s="2"/>
      <c r="H20" s="2"/>
      <c r="I20" s="2"/>
      <c r="J20" s="2"/>
      <c r="K20" s="2"/>
      <c r="L20" s="3"/>
    </row>
    <row r="21" spans="1:12" x14ac:dyDescent="0.25">
      <c r="A21" s="2"/>
      <c r="B21" s="16"/>
      <c r="C21" s="2"/>
      <c r="D21" s="40"/>
      <c r="E21" s="27"/>
      <c r="F21" s="35"/>
      <c r="G21" s="2"/>
      <c r="H21" s="2"/>
      <c r="I21" s="2"/>
      <c r="J21" s="2"/>
      <c r="K21" s="2"/>
      <c r="L21" s="3"/>
    </row>
    <row r="22" spans="1:12" x14ac:dyDescent="0.25">
      <c r="A22" s="2"/>
      <c r="B22" s="16"/>
      <c r="C22" s="2"/>
      <c r="D22" s="40"/>
      <c r="E22" s="27"/>
      <c r="F22" s="35"/>
      <c r="G22" s="2"/>
      <c r="H22" s="2"/>
      <c r="I22" s="2"/>
      <c r="J22" s="2"/>
      <c r="K22" s="2"/>
      <c r="L22" s="3"/>
    </row>
    <row r="23" spans="1:12" x14ac:dyDescent="0.25">
      <c r="A23" s="2"/>
      <c r="B23" s="16"/>
      <c r="C23" s="2"/>
      <c r="D23" s="2"/>
      <c r="E23" s="27"/>
      <c r="F23" s="35"/>
      <c r="G23" s="2"/>
      <c r="H23" s="2"/>
      <c r="I23" s="2"/>
      <c r="J23" s="2"/>
      <c r="K23" s="2"/>
      <c r="L23" s="3"/>
    </row>
    <row r="24" spans="1:12" x14ac:dyDescent="0.25">
      <c r="A24" s="2"/>
      <c r="B24" s="16"/>
      <c r="C24" s="2"/>
      <c r="D24" s="2"/>
      <c r="E24" s="27"/>
      <c r="F24" s="35"/>
      <c r="G24" s="2"/>
      <c r="H24" s="2"/>
      <c r="I24" s="2"/>
      <c r="J24" s="2"/>
      <c r="K24" s="2"/>
      <c r="L24" s="3"/>
    </row>
    <row r="25" spans="1:12" x14ac:dyDescent="0.25">
      <c r="A25" s="2"/>
      <c r="B25" s="16"/>
      <c r="C25" s="2"/>
      <c r="D25" s="2"/>
      <c r="E25" s="27"/>
      <c r="F25" s="35"/>
      <c r="G25" s="2"/>
      <c r="H25" s="2"/>
      <c r="I25" s="2"/>
      <c r="J25" s="2"/>
      <c r="K25" s="2"/>
      <c r="L25" s="3"/>
    </row>
    <row r="26" spans="1:12" x14ac:dyDescent="0.25">
      <c r="A26" s="2"/>
      <c r="B26" s="16"/>
      <c r="C26" s="2"/>
      <c r="D26" s="40"/>
      <c r="E26" s="27"/>
      <c r="F26" s="35"/>
      <c r="G26" s="2"/>
      <c r="H26" s="2"/>
      <c r="I26" s="2"/>
      <c r="J26" s="2"/>
      <c r="K26" s="2"/>
      <c r="L26" s="3"/>
    </row>
    <row r="27" spans="1:12" x14ac:dyDescent="0.25">
      <c r="A27" s="2"/>
      <c r="B27" s="16"/>
      <c r="C27" s="2"/>
      <c r="D27" s="40"/>
      <c r="E27" s="27"/>
      <c r="F27" s="35"/>
      <c r="G27" s="2"/>
      <c r="H27" s="2"/>
      <c r="I27" s="2"/>
      <c r="J27" s="2"/>
      <c r="K27" s="2"/>
      <c r="L27" s="3"/>
    </row>
    <row r="28" spans="1:12" x14ac:dyDescent="0.25">
      <c r="A28" s="2"/>
      <c r="B28" s="16"/>
      <c r="C28" s="2"/>
      <c r="D28" s="40"/>
      <c r="E28" s="27"/>
      <c r="F28" s="35"/>
      <c r="G28" s="2"/>
      <c r="H28" s="2"/>
      <c r="I28" s="2"/>
      <c r="J28" s="2"/>
      <c r="K28" s="2"/>
      <c r="L28" s="3"/>
    </row>
    <row r="29" spans="1:12" x14ac:dyDescent="0.25">
      <c r="A29" s="2"/>
      <c r="B29" s="16"/>
      <c r="C29" s="2"/>
      <c r="D29" s="40"/>
      <c r="E29" s="27"/>
      <c r="F29" s="35"/>
      <c r="G29" s="2"/>
      <c r="H29" s="2"/>
      <c r="I29" s="2"/>
      <c r="J29" s="2"/>
      <c r="K29" s="2"/>
      <c r="L29" s="3"/>
    </row>
    <row r="30" spans="1:12" x14ac:dyDescent="0.25">
      <c r="A30" s="2"/>
      <c r="B30" s="16"/>
      <c r="C30" s="2"/>
      <c r="D30" s="40"/>
      <c r="E30" s="27"/>
      <c r="F30" s="35"/>
      <c r="G30" s="2"/>
      <c r="H30" s="2"/>
      <c r="I30" s="2"/>
      <c r="J30" s="2"/>
      <c r="K30" s="2"/>
      <c r="L30" s="3"/>
    </row>
    <row r="31" spans="1:12" x14ac:dyDescent="0.25">
      <c r="A31" s="2"/>
      <c r="B31" s="16"/>
      <c r="C31" s="2"/>
      <c r="D31" s="40"/>
      <c r="E31" s="27"/>
      <c r="F31" s="35"/>
      <c r="G31" s="2"/>
      <c r="H31" s="2"/>
      <c r="I31" s="2"/>
      <c r="J31" s="2"/>
      <c r="K31" s="2"/>
      <c r="L31" s="3"/>
    </row>
    <row r="32" spans="1:12" x14ac:dyDescent="0.25">
      <c r="A32" s="2"/>
      <c r="B32" s="16"/>
      <c r="C32" s="2"/>
      <c r="D32" s="40"/>
      <c r="E32" s="27"/>
      <c r="F32" s="35"/>
      <c r="G32" s="2"/>
      <c r="H32" s="2"/>
      <c r="I32" s="2"/>
      <c r="J32" s="2"/>
      <c r="K32" s="2"/>
      <c r="L32" s="3"/>
    </row>
    <row r="33" spans="1:12" x14ac:dyDescent="0.25">
      <c r="A33" s="2"/>
      <c r="B33" s="16"/>
      <c r="C33" s="2"/>
      <c r="D33" s="2"/>
      <c r="E33" s="27"/>
      <c r="F33" s="35"/>
      <c r="G33" s="2"/>
      <c r="H33" s="2"/>
      <c r="I33" s="2"/>
      <c r="J33" s="2"/>
      <c r="K33" s="2"/>
      <c r="L33" s="3"/>
    </row>
    <row r="34" spans="1:12" ht="15.75" x14ac:dyDescent="0.25">
      <c r="A34" s="2"/>
      <c r="B34" s="16"/>
      <c r="C34" s="2"/>
      <c r="D34" s="39"/>
      <c r="E34" s="27"/>
      <c r="F34" s="35"/>
      <c r="G34" s="2"/>
      <c r="H34" s="2"/>
      <c r="I34" s="2"/>
      <c r="J34" s="2"/>
      <c r="K34" s="2"/>
      <c r="L34" s="3"/>
    </row>
    <row r="35" spans="1:12" ht="15.75" x14ac:dyDescent="0.25">
      <c r="A35" s="2"/>
      <c r="B35" s="16"/>
      <c r="C35" s="2"/>
      <c r="D35" s="39"/>
      <c r="E35" s="27"/>
      <c r="F35" s="35"/>
      <c r="G35" s="2"/>
      <c r="H35" s="2"/>
      <c r="I35" s="2"/>
      <c r="J35" s="2"/>
      <c r="K35" s="2"/>
      <c r="L35" s="3"/>
    </row>
    <row r="36" spans="1:12" ht="15.75" x14ac:dyDescent="0.25">
      <c r="A36" s="2"/>
      <c r="B36" s="16"/>
      <c r="C36" s="2"/>
      <c r="D36" s="39"/>
      <c r="E36" s="27"/>
      <c r="F36" s="35"/>
      <c r="G36" s="2"/>
      <c r="H36" s="2"/>
      <c r="I36" s="2"/>
      <c r="J36" s="2"/>
      <c r="K36" s="2"/>
      <c r="L36" s="3"/>
    </row>
    <row r="37" spans="1:12" ht="15.75" x14ac:dyDescent="0.25">
      <c r="A37" s="2"/>
      <c r="B37" s="16"/>
      <c r="C37" s="2"/>
      <c r="D37" s="39"/>
      <c r="E37" s="27"/>
      <c r="F37" s="35"/>
      <c r="G37" s="2"/>
      <c r="H37" s="2"/>
      <c r="I37" s="2"/>
      <c r="J37" s="2"/>
      <c r="K37" s="2"/>
      <c r="L37" s="3"/>
    </row>
    <row r="38" spans="1:12" ht="15.75" x14ac:dyDescent="0.25">
      <c r="A38" s="2"/>
      <c r="B38" s="16"/>
      <c r="C38" s="2"/>
      <c r="D38" s="39"/>
      <c r="E38" s="27"/>
      <c r="F38" s="35"/>
      <c r="G38" s="2"/>
      <c r="H38" s="2"/>
      <c r="I38" s="2"/>
      <c r="J38" s="2"/>
      <c r="K38" s="2"/>
      <c r="L38" s="3"/>
    </row>
    <row r="39" spans="1:12" ht="15.75" x14ac:dyDescent="0.25">
      <c r="A39" s="2"/>
      <c r="B39" s="16"/>
      <c r="C39" s="2"/>
      <c r="D39" s="39"/>
      <c r="E39" s="27"/>
      <c r="F39" s="35"/>
      <c r="G39" s="2"/>
      <c r="H39" s="2"/>
      <c r="I39" s="2"/>
      <c r="J39" s="2"/>
      <c r="K39" s="2"/>
      <c r="L39" s="3"/>
    </row>
    <row r="40" spans="1:12" x14ac:dyDescent="0.25">
      <c r="A40" s="2"/>
      <c r="B40" s="16"/>
      <c r="C40" s="2"/>
      <c r="D40" s="2"/>
      <c r="E40" s="27"/>
      <c r="F40" s="35"/>
      <c r="G40" s="2"/>
      <c r="H40" s="2"/>
      <c r="I40" s="2"/>
      <c r="J40" s="2"/>
      <c r="K40" s="2"/>
      <c r="L40" s="3"/>
    </row>
    <row r="41" spans="1:12" x14ac:dyDescent="0.25">
      <c r="A41" s="2"/>
      <c r="B41" s="16"/>
      <c r="C41" s="2"/>
      <c r="D41" s="24"/>
      <c r="E41" s="27"/>
      <c r="F41" s="35"/>
      <c r="G41" s="2"/>
      <c r="H41" s="2"/>
      <c r="I41" s="2"/>
      <c r="J41" s="2"/>
      <c r="K41" s="2"/>
      <c r="L41" s="3"/>
    </row>
    <row r="42" spans="1:12" x14ac:dyDescent="0.25">
      <c r="A42" s="2"/>
      <c r="B42" s="16"/>
      <c r="C42" s="2"/>
      <c r="D42" s="24"/>
      <c r="E42" s="27"/>
      <c r="F42" s="35"/>
      <c r="G42" s="2"/>
      <c r="H42" s="2"/>
      <c r="I42" s="2"/>
      <c r="J42" s="2"/>
      <c r="K42" s="2"/>
      <c r="L42" s="3"/>
    </row>
    <row r="43" spans="1:12" x14ac:dyDescent="0.25">
      <c r="A43" s="2"/>
      <c r="B43" s="16"/>
      <c r="C43" s="2"/>
      <c r="D43" s="24"/>
      <c r="E43" s="27"/>
      <c r="F43" s="35"/>
      <c r="G43" s="2"/>
      <c r="H43" s="2"/>
      <c r="I43" s="2"/>
      <c r="J43" s="2"/>
      <c r="K43" s="2"/>
      <c r="L43" s="3"/>
    </row>
    <row r="44" spans="1:12" x14ac:dyDescent="0.25">
      <c r="A44" s="2"/>
      <c r="B44" s="16"/>
      <c r="C44" s="2"/>
      <c r="D44" s="24"/>
      <c r="E44" s="27"/>
      <c r="F44" s="35"/>
      <c r="G44" s="2"/>
      <c r="H44" s="2"/>
      <c r="I44" s="2"/>
      <c r="J44" s="2"/>
      <c r="K44" s="2"/>
      <c r="L44" s="3"/>
    </row>
    <row r="45" spans="1:12" x14ac:dyDescent="0.25">
      <c r="A45" s="2"/>
      <c r="B45" s="16"/>
      <c r="C45" s="2"/>
      <c r="D45" s="24"/>
      <c r="E45" s="27"/>
      <c r="F45" s="35"/>
      <c r="G45" s="2"/>
      <c r="H45" s="2"/>
      <c r="I45" s="2"/>
      <c r="J45" s="2"/>
      <c r="K45" s="2"/>
      <c r="L45" s="3"/>
    </row>
    <row r="46" spans="1:12" x14ac:dyDescent="0.25">
      <c r="A46" s="2"/>
      <c r="B46" s="16"/>
      <c r="C46" s="2"/>
      <c r="D46" s="24"/>
      <c r="E46" s="27"/>
      <c r="F46" s="35"/>
      <c r="G46" s="2"/>
      <c r="H46" s="2"/>
      <c r="I46" s="2"/>
      <c r="J46" s="2"/>
      <c r="K46" s="2"/>
      <c r="L46" s="3"/>
    </row>
    <row r="47" spans="1:12" x14ac:dyDescent="0.25">
      <c r="A47" s="2"/>
      <c r="B47" s="16"/>
      <c r="C47" s="2"/>
      <c r="D47" s="40"/>
      <c r="E47" s="27"/>
      <c r="F47" s="35"/>
      <c r="G47" s="2"/>
      <c r="H47" s="2"/>
      <c r="I47" s="2"/>
      <c r="J47" s="2"/>
      <c r="K47" s="2"/>
      <c r="L47" s="3"/>
    </row>
    <row r="48" spans="1:12" x14ac:dyDescent="0.25">
      <c r="A48" s="2"/>
      <c r="B48" s="16"/>
      <c r="C48" s="2"/>
      <c r="D48" s="24"/>
      <c r="E48" s="27"/>
      <c r="F48" s="35"/>
      <c r="G48" s="2"/>
      <c r="H48" s="2"/>
      <c r="I48" s="2"/>
      <c r="J48" s="2"/>
      <c r="K48" s="2"/>
      <c r="L48" s="3"/>
    </row>
    <row r="49" spans="1:12" x14ac:dyDescent="0.25">
      <c r="A49" s="2"/>
      <c r="B49" s="16"/>
      <c r="C49" s="2"/>
      <c r="D49" s="24"/>
      <c r="E49" s="27"/>
      <c r="F49" s="35"/>
      <c r="G49" s="2"/>
      <c r="H49" s="2"/>
      <c r="I49" s="2"/>
      <c r="J49" s="2"/>
      <c r="K49" s="2"/>
      <c r="L49" s="3"/>
    </row>
    <row r="50" spans="1:12" x14ac:dyDescent="0.25">
      <c r="A50" s="2"/>
      <c r="B50" s="16"/>
      <c r="C50" s="2"/>
      <c r="D50" s="24"/>
      <c r="E50" s="27"/>
      <c r="F50" s="35"/>
      <c r="G50" s="2"/>
      <c r="H50" s="2"/>
      <c r="I50" s="2"/>
      <c r="J50" s="2"/>
      <c r="K50" s="2"/>
      <c r="L50" s="3"/>
    </row>
    <row r="51" spans="1:12" x14ac:dyDescent="0.25">
      <c r="A51" s="2"/>
      <c r="B51" s="16"/>
      <c r="C51" s="2"/>
      <c r="D51" s="40"/>
      <c r="E51" s="27"/>
      <c r="F51" s="35"/>
      <c r="G51" s="2"/>
      <c r="H51" s="2"/>
      <c r="I51" s="2"/>
      <c r="J51" s="2"/>
      <c r="K51" s="2"/>
      <c r="L51" s="3"/>
    </row>
    <row r="52" spans="1:12" x14ac:dyDescent="0.25">
      <c r="A52" s="2"/>
      <c r="B52" s="16"/>
      <c r="C52" s="2"/>
      <c r="D52" s="40"/>
      <c r="E52" s="27"/>
      <c r="F52" s="35"/>
      <c r="G52" s="2"/>
      <c r="H52" s="2"/>
      <c r="I52" s="2"/>
      <c r="J52" s="2"/>
      <c r="K52" s="2"/>
      <c r="L52" s="3"/>
    </row>
    <row r="53" spans="1:12" x14ac:dyDescent="0.25">
      <c r="A53" s="2"/>
      <c r="B53" s="16"/>
      <c r="C53" s="2"/>
      <c r="D53" s="40"/>
      <c r="E53" s="27"/>
      <c r="F53" s="35"/>
      <c r="G53" s="2"/>
      <c r="H53" s="2"/>
      <c r="I53" s="2"/>
      <c r="J53" s="2"/>
      <c r="K53" s="2"/>
      <c r="L53" s="3"/>
    </row>
    <row r="54" spans="1:12" x14ac:dyDescent="0.25">
      <c r="A54" s="2"/>
      <c r="B54" s="16"/>
      <c r="C54" s="2"/>
      <c r="D54" s="40"/>
      <c r="E54" s="27"/>
      <c r="F54" s="35"/>
      <c r="G54" s="2"/>
      <c r="H54" s="2"/>
      <c r="I54" s="2"/>
      <c r="J54" s="2"/>
      <c r="K54" s="2"/>
      <c r="L54" s="3"/>
    </row>
    <row r="55" spans="1:12" x14ac:dyDescent="0.25">
      <c r="A55" s="2"/>
      <c r="B55" s="16"/>
      <c r="C55" s="2"/>
      <c r="D55" s="40"/>
      <c r="E55" s="27"/>
      <c r="F55" s="35"/>
      <c r="G55" s="2"/>
      <c r="H55" s="2"/>
      <c r="I55" s="2"/>
      <c r="J55" s="2"/>
      <c r="K55" s="2"/>
      <c r="L55" s="3"/>
    </row>
    <row r="56" spans="1:12" x14ac:dyDescent="0.25">
      <c r="A56" s="2"/>
      <c r="B56" s="16"/>
      <c r="C56" s="2"/>
      <c r="D56" s="40"/>
      <c r="E56" s="27"/>
      <c r="F56" s="35"/>
      <c r="G56" s="2"/>
      <c r="H56" s="2"/>
      <c r="I56" s="2"/>
      <c r="J56" s="2"/>
      <c r="K56" s="2"/>
      <c r="L56" s="3"/>
    </row>
    <row r="57" spans="1:12" x14ac:dyDescent="0.25">
      <c r="A57" s="2"/>
      <c r="B57" s="16"/>
      <c r="C57" s="2"/>
      <c r="D57" s="2"/>
      <c r="E57" s="27"/>
      <c r="F57" s="35"/>
      <c r="G57" s="2"/>
      <c r="H57" s="2"/>
      <c r="I57" s="2"/>
      <c r="J57" s="2"/>
      <c r="K57" s="2"/>
      <c r="L57" s="3"/>
    </row>
    <row r="58" spans="1:12" x14ac:dyDescent="0.25">
      <c r="A58" s="2"/>
      <c r="B58" s="16"/>
      <c r="C58" s="2"/>
      <c r="D58" s="40"/>
      <c r="E58" s="27"/>
      <c r="F58" s="35"/>
      <c r="G58" s="2"/>
      <c r="H58" s="2"/>
      <c r="I58" s="2"/>
      <c r="J58" s="2"/>
      <c r="K58" s="2"/>
      <c r="L58" s="3"/>
    </row>
    <row r="59" spans="1:12" x14ac:dyDescent="0.25">
      <c r="A59" s="2"/>
      <c r="B59" s="16"/>
      <c r="C59" s="2"/>
      <c r="D59" s="40"/>
      <c r="E59" s="27"/>
      <c r="F59" s="35"/>
      <c r="G59" s="2"/>
      <c r="H59" s="2"/>
      <c r="I59" s="2"/>
      <c r="J59" s="2"/>
      <c r="K59" s="2"/>
      <c r="L59" s="3"/>
    </row>
    <row r="60" spans="1:12" x14ac:dyDescent="0.25">
      <c r="A60" s="2"/>
      <c r="B60" s="16"/>
      <c r="C60" s="2"/>
      <c r="D60" s="40"/>
      <c r="E60" s="27"/>
      <c r="F60" s="35"/>
      <c r="G60" s="2"/>
      <c r="H60" s="2"/>
      <c r="I60" s="2"/>
      <c r="J60" s="2"/>
      <c r="K60" s="2"/>
      <c r="L60" s="3"/>
    </row>
    <row r="61" spans="1:12" x14ac:dyDescent="0.25">
      <c r="A61" s="2"/>
      <c r="B61" s="16"/>
      <c r="C61" s="2"/>
      <c r="D61" s="40"/>
      <c r="E61" s="27"/>
      <c r="F61" s="35"/>
      <c r="G61" s="2"/>
      <c r="H61" s="2"/>
      <c r="I61" s="2"/>
      <c r="J61" s="2"/>
      <c r="K61" s="2"/>
      <c r="L61" s="3"/>
    </row>
    <row r="62" spans="1:12" x14ac:dyDescent="0.25">
      <c r="A62" s="2"/>
      <c r="B62" s="16"/>
      <c r="C62" s="2"/>
      <c r="D62" s="40"/>
      <c r="E62" s="27"/>
      <c r="F62" s="35"/>
      <c r="G62" s="2"/>
      <c r="H62" s="2"/>
      <c r="I62" s="2"/>
      <c r="J62" s="2"/>
      <c r="K62" s="2"/>
      <c r="L62" s="3"/>
    </row>
    <row r="63" spans="1:12" x14ac:dyDescent="0.25">
      <c r="A63" s="2"/>
      <c r="B63" s="16"/>
      <c r="C63" s="2"/>
      <c r="D63" s="40"/>
      <c r="E63" s="27"/>
      <c r="F63" s="35"/>
      <c r="G63" s="2"/>
      <c r="H63" s="2"/>
      <c r="I63" s="2"/>
      <c r="J63" s="2"/>
      <c r="K63" s="2"/>
      <c r="L63" s="3"/>
    </row>
    <row r="64" spans="1:12" x14ac:dyDescent="0.25">
      <c r="A64" s="2"/>
      <c r="B64" s="16"/>
      <c r="C64" s="2"/>
      <c r="D64" s="40"/>
      <c r="E64" s="27"/>
      <c r="F64" s="35"/>
      <c r="G64" s="2"/>
      <c r="H64" s="2"/>
      <c r="I64" s="2"/>
      <c r="J64" s="2"/>
      <c r="K64" s="2"/>
      <c r="L64" s="3"/>
    </row>
    <row r="65" spans="1:12" x14ac:dyDescent="0.25">
      <c r="A65" s="2"/>
      <c r="B65" s="16"/>
      <c r="C65" s="2"/>
      <c r="D65" s="40"/>
      <c r="E65" s="27"/>
      <c r="F65" s="35"/>
      <c r="G65" s="2"/>
      <c r="H65" s="2"/>
      <c r="I65" s="2"/>
      <c r="J65" s="2"/>
      <c r="K65" s="2"/>
      <c r="L65" s="3"/>
    </row>
    <row r="66" spans="1:12" x14ac:dyDescent="0.25">
      <c r="A66" s="2"/>
      <c r="B66" s="16"/>
      <c r="C66" s="2"/>
      <c r="D66" s="40"/>
      <c r="E66" s="27"/>
      <c r="F66" s="35"/>
      <c r="G66" s="2"/>
      <c r="H66" s="2"/>
      <c r="I66" s="2"/>
      <c r="J66" s="2"/>
      <c r="K66" s="2"/>
      <c r="L66" s="3"/>
    </row>
    <row r="67" spans="1:12" x14ac:dyDescent="0.25">
      <c r="A67" s="2"/>
      <c r="B67" s="16"/>
      <c r="C67" s="2"/>
      <c r="D67" s="40"/>
      <c r="E67" s="27"/>
      <c r="F67" s="35"/>
      <c r="G67" s="2"/>
      <c r="H67" s="2"/>
      <c r="I67" s="2"/>
      <c r="J67" s="2"/>
      <c r="K67" s="2"/>
      <c r="L67" s="3"/>
    </row>
    <row r="68" spans="1:12" x14ac:dyDescent="0.25">
      <c r="A68" s="2"/>
      <c r="B68" s="16"/>
      <c r="C68" s="2"/>
      <c r="D68" s="40"/>
      <c r="E68" s="27"/>
      <c r="F68" s="35"/>
      <c r="G68" s="2"/>
      <c r="H68" s="2"/>
      <c r="I68" s="2"/>
      <c r="J68" s="2"/>
      <c r="K68" s="2"/>
      <c r="L68" s="3"/>
    </row>
    <row r="69" spans="1:12" x14ac:dyDescent="0.25">
      <c r="A69" s="2"/>
      <c r="B69" s="16"/>
      <c r="C69" s="2"/>
      <c r="D69" s="40"/>
      <c r="E69" s="27"/>
      <c r="F69" s="35"/>
      <c r="G69" s="2"/>
      <c r="H69" s="2"/>
      <c r="I69" s="2"/>
      <c r="J69" s="2"/>
      <c r="K69" s="2"/>
      <c r="L69" s="3"/>
    </row>
    <row r="70" spans="1:12" x14ac:dyDescent="0.25">
      <c r="A70" s="2"/>
      <c r="B70" s="16"/>
      <c r="C70" s="2"/>
      <c r="D70" s="40"/>
      <c r="E70" s="27"/>
      <c r="F70" s="35"/>
      <c r="G70" s="2"/>
      <c r="H70" s="2"/>
      <c r="I70" s="2"/>
      <c r="J70" s="2"/>
      <c r="K70" s="2"/>
      <c r="L70" s="3"/>
    </row>
    <row r="71" spans="1:12" x14ac:dyDescent="0.25">
      <c r="A71" s="2"/>
      <c r="B71" s="16"/>
      <c r="C71" s="2"/>
      <c r="D71" s="40"/>
      <c r="E71" s="27"/>
      <c r="F71" s="35"/>
      <c r="G71" s="2"/>
      <c r="H71" s="2"/>
      <c r="I71" s="2"/>
      <c r="J71" s="2"/>
      <c r="K71" s="2"/>
      <c r="L71" s="3"/>
    </row>
    <row r="72" spans="1:12" x14ac:dyDescent="0.25">
      <c r="A72" s="2"/>
      <c r="B72" s="16"/>
      <c r="C72" s="2"/>
      <c r="D72" s="40"/>
      <c r="E72" s="27"/>
      <c r="F72" s="35"/>
      <c r="G72" s="2"/>
      <c r="H72" s="2"/>
      <c r="I72" s="2"/>
      <c r="J72" s="2"/>
      <c r="K72" s="2"/>
      <c r="L72" s="3"/>
    </row>
    <row r="73" spans="1:12" x14ac:dyDescent="0.25">
      <c r="A73" s="2"/>
      <c r="B73" s="16"/>
      <c r="C73" s="2"/>
      <c r="D73" s="40"/>
      <c r="E73" s="27"/>
      <c r="F73" s="35"/>
      <c r="G73" s="2"/>
      <c r="H73" s="2"/>
      <c r="I73" s="2"/>
      <c r="J73" s="2"/>
      <c r="K73" s="2"/>
      <c r="L73" s="3"/>
    </row>
    <row r="74" spans="1:12" x14ac:dyDescent="0.25">
      <c r="A74" s="2"/>
      <c r="B74" s="16"/>
      <c r="C74" s="2"/>
      <c r="D74" s="40"/>
      <c r="E74" s="27"/>
      <c r="F74" s="35"/>
      <c r="G74" s="2"/>
      <c r="H74" s="2"/>
      <c r="I74" s="2"/>
      <c r="J74" s="2"/>
      <c r="K74" s="2"/>
      <c r="L74" s="3"/>
    </row>
    <row r="75" spans="1:12" x14ac:dyDescent="0.25">
      <c r="A75" s="2"/>
      <c r="B75" s="16"/>
      <c r="C75" s="2"/>
      <c r="D75" s="40"/>
      <c r="E75" s="27"/>
      <c r="F75" s="35"/>
      <c r="G75" s="2"/>
      <c r="H75" s="2"/>
      <c r="I75" s="2"/>
      <c r="J75" s="2"/>
      <c r="K75" s="2"/>
      <c r="L75" s="3"/>
    </row>
    <row r="76" spans="1:12" x14ac:dyDescent="0.25">
      <c r="A76" s="2"/>
      <c r="B76" s="16"/>
      <c r="C76" s="2"/>
      <c r="D76" s="40"/>
      <c r="E76" s="27"/>
      <c r="F76" s="35"/>
      <c r="G76" s="2"/>
      <c r="H76" s="2"/>
      <c r="I76" s="2"/>
      <c r="J76" s="2"/>
      <c r="K76" s="2"/>
      <c r="L76" s="3"/>
    </row>
    <row r="77" spans="1:12" x14ac:dyDescent="0.25">
      <c r="A77" s="2"/>
      <c r="B77" s="16"/>
      <c r="C77" s="2"/>
      <c r="D77" s="40"/>
      <c r="E77" s="27"/>
      <c r="F77" s="35"/>
      <c r="G77" s="2"/>
      <c r="H77" s="2"/>
      <c r="I77" s="2"/>
      <c r="J77" s="2"/>
      <c r="K77" s="2"/>
      <c r="L77" s="3"/>
    </row>
    <row r="78" spans="1:12" x14ac:dyDescent="0.25">
      <c r="A78" s="2"/>
      <c r="B78" s="16"/>
      <c r="C78" s="2"/>
      <c r="D78" s="40"/>
      <c r="E78" s="27"/>
      <c r="F78" s="35"/>
      <c r="G78" s="2"/>
      <c r="H78" s="2"/>
      <c r="I78" s="2"/>
      <c r="J78" s="2"/>
      <c r="K78" s="2"/>
      <c r="L78" s="3"/>
    </row>
    <row r="79" spans="1:12" ht="15.75" x14ac:dyDescent="0.25">
      <c r="A79" s="2"/>
      <c r="B79" s="16"/>
      <c r="C79" s="2"/>
      <c r="D79" s="39"/>
      <c r="E79" s="27"/>
      <c r="F79" s="35"/>
      <c r="G79" s="2"/>
      <c r="H79" s="2"/>
      <c r="I79" s="2"/>
      <c r="J79" s="2"/>
      <c r="K79" s="2"/>
      <c r="L79" s="3"/>
    </row>
    <row r="80" spans="1:12" ht="15.75" x14ac:dyDescent="0.25">
      <c r="A80" s="2"/>
      <c r="B80" s="16"/>
      <c r="C80" s="2"/>
      <c r="D80" s="39"/>
      <c r="E80" s="27"/>
      <c r="F80" s="35"/>
      <c r="G80" s="2"/>
      <c r="H80" s="2"/>
      <c r="I80" s="2"/>
      <c r="J80" s="2"/>
      <c r="K80" s="2"/>
      <c r="L80" s="3"/>
    </row>
    <row r="81" spans="1:12" ht="15.75" x14ac:dyDescent="0.25">
      <c r="A81" s="2"/>
      <c r="B81" s="16"/>
      <c r="C81" s="2"/>
      <c r="D81" s="39"/>
      <c r="E81" s="27"/>
      <c r="F81" s="35"/>
      <c r="G81" s="2"/>
      <c r="H81" s="2"/>
      <c r="I81" s="2"/>
      <c r="J81" s="2"/>
      <c r="K81" s="2"/>
      <c r="L81" s="3"/>
    </row>
    <row r="82" spans="1:12" ht="15.75" x14ac:dyDescent="0.25">
      <c r="A82" s="2"/>
      <c r="B82" s="16"/>
      <c r="C82" s="2"/>
      <c r="D82" s="39"/>
      <c r="E82" s="27"/>
      <c r="F82" s="35"/>
      <c r="G82" s="2"/>
      <c r="H82" s="2"/>
      <c r="I82" s="2"/>
      <c r="J82" s="2"/>
      <c r="K82" s="2"/>
      <c r="L82" s="3"/>
    </row>
    <row r="83" spans="1:12" ht="15.75" x14ac:dyDescent="0.25">
      <c r="A83" s="2"/>
      <c r="B83" s="16"/>
      <c r="C83" s="2"/>
      <c r="D83" s="39"/>
      <c r="E83" s="27"/>
      <c r="F83" s="35"/>
      <c r="G83" s="2"/>
      <c r="H83" s="2"/>
      <c r="I83" s="2"/>
      <c r="J83" s="2"/>
      <c r="K83" s="2"/>
      <c r="L83" s="3"/>
    </row>
    <row r="84" spans="1:12" ht="15.75" x14ac:dyDescent="0.25">
      <c r="A84" s="2"/>
      <c r="B84" s="16"/>
      <c r="C84" s="2"/>
      <c r="D84" s="39"/>
      <c r="E84" s="27"/>
      <c r="F84" s="35"/>
      <c r="G84" s="2"/>
      <c r="H84" s="2"/>
      <c r="I84" s="2"/>
      <c r="J84" s="2"/>
      <c r="K84" s="2"/>
      <c r="L84" s="3"/>
    </row>
    <row r="85" spans="1:12" ht="15.75" x14ac:dyDescent="0.25">
      <c r="A85" s="2"/>
      <c r="B85" s="16"/>
      <c r="C85" s="2"/>
      <c r="D85" s="39"/>
      <c r="E85" s="27"/>
      <c r="F85" s="35"/>
      <c r="G85" s="2"/>
      <c r="H85" s="2"/>
      <c r="I85" s="2"/>
      <c r="J85" s="2"/>
      <c r="K85" s="2"/>
      <c r="L85" s="3"/>
    </row>
    <row r="86" spans="1:12" ht="15.75" x14ac:dyDescent="0.25">
      <c r="A86" s="2"/>
      <c r="B86" s="16"/>
      <c r="C86" s="2"/>
      <c r="D86" s="39"/>
      <c r="E86" s="27"/>
      <c r="F86" s="35"/>
      <c r="G86" s="2"/>
      <c r="H86" s="2"/>
      <c r="I86" s="2"/>
      <c r="J86" s="2"/>
      <c r="K86" s="2"/>
      <c r="L86" s="3"/>
    </row>
    <row r="87" spans="1:12" ht="15.75" x14ac:dyDescent="0.25">
      <c r="A87" s="2"/>
      <c r="B87" s="16"/>
      <c r="C87" s="2"/>
      <c r="D87" s="39"/>
      <c r="E87" s="27"/>
      <c r="F87" s="35"/>
      <c r="G87" s="2"/>
      <c r="H87" s="2"/>
      <c r="I87" s="2"/>
      <c r="J87" s="2"/>
      <c r="K87" s="2"/>
      <c r="L87" s="3"/>
    </row>
    <row r="88" spans="1:12" x14ac:dyDescent="0.25">
      <c r="A88" s="2"/>
      <c r="B88" s="16"/>
      <c r="C88" s="2"/>
      <c r="D88" s="2"/>
      <c r="E88" s="27"/>
      <c r="F88" s="35"/>
      <c r="G88" s="2"/>
      <c r="H88" s="2"/>
      <c r="I88" s="2"/>
      <c r="J88" s="2"/>
      <c r="K88" s="2"/>
      <c r="L88" s="3"/>
    </row>
    <row r="89" spans="1:12" ht="15.75" x14ac:dyDescent="0.25">
      <c r="A89" s="2"/>
      <c r="B89" s="16"/>
      <c r="C89" s="2"/>
      <c r="D89" s="39"/>
      <c r="E89" s="27"/>
      <c r="F89" s="35"/>
      <c r="G89" s="2"/>
      <c r="H89" s="2"/>
      <c r="I89" s="2"/>
      <c r="J89" s="2"/>
      <c r="K89" s="2"/>
      <c r="L89" s="3"/>
    </row>
    <row r="90" spans="1:12" ht="15.75" x14ac:dyDescent="0.25">
      <c r="A90" s="2"/>
      <c r="B90" s="16"/>
      <c r="C90" s="2"/>
      <c r="D90" s="39"/>
      <c r="E90" s="27"/>
      <c r="F90" s="35"/>
      <c r="G90" s="2"/>
      <c r="H90" s="2"/>
      <c r="I90" s="2"/>
      <c r="J90" s="2"/>
      <c r="K90" s="2"/>
      <c r="L90" s="3"/>
    </row>
    <row r="91" spans="1:12" ht="15.75" x14ac:dyDescent="0.25">
      <c r="A91" s="2"/>
      <c r="B91" s="16"/>
      <c r="C91" s="2"/>
      <c r="D91" s="39"/>
      <c r="E91" s="27"/>
      <c r="F91" s="35"/>
      <c r="G91" s="2"/>
      <c r="H91" s="2"/>
      <c r="I91" s="2"/>
      <c r="J91" s="2"/>
      <c r="K91" s="2"/>
      <c r="L91" s="3"/>
    </row>
    <row r="92" spans="1:12" ht="15.75" x14ac:dyDescent="0.25">
      <c r="A92" s="2"/>
      <c r="B92" s="16"/>
      <c r="C92" s="2"/>
      <c r="D92" s="39"/>
      <c r="E92" s="27"/>
      <c r="F92" s="35"/>
      <c r="G92" s="2"/>
      <c r="H92" s="2"/>
      <c r="I92" s="2"/>
      <c r="J92" s="2"/>
      <c r="K92" s="2"/>
      <c r="L92" s="3"/>
    </row>
    <row r="93" spans="1:12" ht="15.75" x14ac:dyDescent="0.25">
      <c r="A93" s="2"/>
      <c r="B93" s="16"/>
      <c r="C93" s="2"/>
      <c r="D93" s="39"/>
      <c r="E93" s="27"/>
      <c r="F93" s="35"/>
      <c r="G93" s="2"/>
      <c r="H93" s="2"/>
      <c r="I93" s="2"/>
      <c r="J93" s="2"/>
      <c r="K93" s="2"/>
      <c r="L93" s="3"/>
    </row>
    <row r="94" spans="1:12" ht="15.75" x14ac:dyDescent="0.25">
      <c r="A94" s="2"/>
      <c r="B94" s="16"/>
      <c r="C94" s="2"/>
      <c r="D94" s="39"/>
      <c r="E94" s="27"/>
      <c r="F94" s="35"/>
      <c r="G94" s="2"/>
      <c r="H94" s="2"/>
      <c r="I94" s="2"/>
      <c r="J94" s="2"/>
      <c r="K94" s="2"/>
      <c r="L94" s="3"/>
    </row>
    <row r="95" spans="1:12" ht="15.75" x14ac:dyDescent="0.25">
      <c r="A95" s="2"/>
      <c r="B95" s="16"/>
      <c r="C95" s="2"/>
      <c r="D95" s="39"/>
      <c r="E95" s="27"/>
      <c r="F95" s="35"/>
      <c r="G95" s="2"/>
      <c r="H95" s="2"/>
      <c r="I95" s="2"/>
      <c r="J95" s="2"/>
      <c r="K95" s="2"/>
      <c r="L95" s="3"/>
    </row>
    <row r="96" spans="1:12" ht="15.75" x14ac:dyDescent="0.25">
      <c r="A96" s="2"/>
      <c r="B96" s="16"/>
      <c r="C96" s="2"/>
      <c r="D96" s="37"/>
      <c r="E96" s="27"/>
      <c r="F96" s="35"/>
      <c r="G96" s="2"/>
      <c r="H96" s="2"/>
      <c r="I96" s="2"/>
      <c r="J96" s="2"/>
      <c r="K96" s="2"/>
      <c r="L96" s="3"/>
    </row>
    <row r="97" spans="1:12" ht="15.75" x14ac:dyDescent="0.25">
      <c r="A97" s="2"/>
      <c r="B97" s="12"/>
      <c r="C97" s="2"/>
      <c r="D97" s="37"/>
      <c r="E97" s="27"/>
      <c r="F97" s="35"/>
      <c r="G97" s="2"/>
      <c r="H97" s="2"/>
      <c r="I97" s="2"/>
      <c r="J97" s="2"/>
      <c r="K97" s="2"/>
      <c r="L97" s="3"/>
    </row>
    <row r="98" spans="1:12" ht="15.75" x14ac:dyDescent="0.25">
      <c r="A98" s="2"/>
      <c r="B98" s="16"/>
      <c r="C98" s="2"/>
      <c r="D98" s="37"/>
      <c r="E98" s="27"/>
      <c r="F98" s="35"/>
      <c r="G98" s="2"/>
      <c r="H98" s="2"/>
      <c r="I98" s="2"/>
      <c r="J98" s="2"/>
      <c r="K98" s="2"/>
      <c r="L98" s="3"/>
    </row>
    <row r="99" spans="1:12" ht="15.75" x14ac:dyDescent="0.25">
      <c r="A99" s="2"/>
      <c r="B99" s="16"/>
      <c r="C99" s="2"/>
      <c r="D99" s="37"/>
      <c r="E99" s="27"/>
      <c r="F99" s="35"/>
      <c r="G99" s="2"/>
      <c r="H99" s="2"/>
      <c r="I99" s="2"/>
      <c r="J99" s="2"/>
      <c r="K99" s="2"/>
      <c r="L99" s="3"/>
    </row>
    <row r="100" spans="1:12" ht="15.75" x14ac:dyDescent="0.25">
      <c r="A100" s="2"/>
      <c r="B100" s="16"/>
      <c r="C100" s="2"/>
      <c r="D100" s="37"/>
      <c r="E100" s="27"/>
      <c r="F100" s="35"/>
      <c r="G100" s="2"/>
      <c r="H100" s="2"/>
      <c r="I100" s="2"/>
      <c r="J100" s="2"/>
      <c r="K100" s="2"/>
      <c r="L100" s="3"/>
    </row>
    <row r="101" spans="1:12" ht="15.75" x14ac:dyDescent="0.25">
      <c r="A101" s="2"/>
      <c r="B101" s="16"/>
      <c r="C101" s="2"/>
      <c r="D101" s="37"/>
      <c r="E101" s="27"/>
      <c r="F101" s="35"/>
      <c r="G101" s="2"/>
      <c r="H101" s="2"/>
      <c r="I101" s="2"/>
      <c r="J101" s="2"/>
      <c r="K101" s="2"/>
      <c r="L101" s="3"/>
    </row>
    <row r="102" spans="1:12" ht="15.75" x14ac:dyDescent="0.25">
      <c r="A102" s="2"/>
      <c r="B102" s="16"/>
      <c r="C102" s="2"/>
      <c r="D102" s="37"/>
      <c r="E102" s="27"/>
      <c r="F102" s="35"/>
      <c r="G102" s="2"/>
      <c r="H102" s="2"/>
      <c r="I102" s="2"/>
      <c r="J102" s="2"/>
      <c r="K102" s="2"/>
      <c r="L102" s="3"/>
    </row>
    <row r="103" spans="1:12" ht="15.75" x14ac:dyDescent="0.25">
      <c r="A103" s="2"/>
      <c r="B103" s="16"/>
      <c r="C103" s="2"/>
      <c r="D103" s="37"/>
      <c r="E103" s="27"/>
      <c r="F103" s="35"/>
      <c r="G103" s="2"/>
      <c r="H103" s="2"/>
      <c r="I103" s="2"/>
      <c r="J103" s="2"/>
      <c r="K103" s="2"/>
      <c r="L103" s="3"/>
    </row>
    <row r="104" spans="1:12" ht="15.75" x14ac:dyDescent="0.25">
      <c r="A104" s="2"/>
      <c r="B104" s="16"/>
      <c r="C104" s="2"/>
      <c r="D104" s="37"/>
      <c r="E104" s="27"/>
      <c r="F104" s="35"/>
      <c r="G104" s="2"/>
      <c r="H104" s="2"/>
      <c r="I104" s="2"/>
      <c r="J104" s="2"/>
      <c r="K104" s="2"/>
      <c r="L104" s="3"/>
    </row>
    <row r="105" spans="1:12" ht="15.75" x14ac:dyDescent="0.25">
      <c r="A105" s="2"/>
      <c r="B105" s="16"/>
      <c r="C105" s="2"/>
      <c r="D105" s="37"/>
      <c r="E105" s="27"/>
      <c r="F105" s="35"/>
      <c r="G105" s="2"/>
      <c r="H105" s="2"/>
      <c r="I105" s="2"/>
      <c r="J105" s="2"/>
      <c r="K105" s="2"/>
      <c r="L105" s="3"/>
    </row>
    <row r="106" spans="1:12" ht="15.75" x14ac:dyDescent="0.25">
      <c r="A106" s="2"/>
      <c r="B106" s="16"/>
      <c r="C106" s="2"/>
      <c r="D106" s="37"/>
      <c r="E106" s="27"/>
      <c r="F106" s="35"/>
      <c r="G106" s="2"/>
      <c r="H106" s="2"/>
      <c r="I106" s="2"/>
      <c r="J106" s="2"/>
      <c r="K106" s="2"/>
      <c r="L106" s="3"/>
    </row>
    <row r="107" spans="1:12" ht="15.75" x14ac:dyDescent="0.25">
      <c r="A107" s="2"/>
      <c r="B107" s="16"/>
      <c r="C107" s="2"/>
      <c r="D107" s="37"/>
      <c r="E107" s="27"/>
      <c r="F107" s="35"/>
      <c r="G107" s="2"/>
      <c r="H107" s="2"/>
      <c r="I107" s="2"/>
      <c r="J107" s="2"/>
      <c r="K107" s="2"/>
      <c r="L107" s="3"/>
    </row>
    <row r="108" spans="1:12" ht="15.75" x14ac:dyDescent="0.25">
      <c r="A108" s="2"/>
      <c r="B108" s="16"/>
      <c r="C108" s="2"/>
      <c r="D108" s="37"/>
      <c r="E108" s="27"/>
      <c r="F108" s="35"/>
      <c r="G108" s="2"/>
      <c r="H108" s="2"/>
      <c r="I108" s="2"/>
      <c r="J108" s="2"/>
      <c r="K108" s="2"/>
      <c r="L108" s="3"/>
    </row>
    <row r="109" spans="1:12" ht="15.75" x14ac:dyDescent="0.25">
      <c r="A109" s="2"/>
      <c r="B109" s="16"/>
      <c r="C109" s="2"/>
      <c r="D109" s="37"/>
      <c r="E109" s="27"/>
      <c r="F109" s="35"/>
      <c r="G109" s="2"/>
      <c r="H109" s="2"/>
      <c r="I109" s="2"/>
      <c r="J109" s="2"/>
      <c r="K109" s="2"/>
      <c r="L109" s="3"/>
    </row>
    <row r="110" spans="1:12" ht="15.75" x14ac:dyDescent="0.25">
      <c r="A110" s="2"/>
      <c r="B110" s="16"/>
      <c r="C110" s="2"/>
      <c r="D110" s="37"/>
      <c r="E110" s="27"/>
      <c r="F110" s="35"/>
      <c r="G110" s="2"/>
      <c r="H110" s="2"/>
      <c r="I110" s="2"/>
      <c r="J110" s="2"/>
      <c r="K110" s="2"/>
      <c r="L110" s="3"/>
    </row>
    <row r="111" spans="1:12" ht="15.75" x14ac:dyDescent="0.25">
      <c r="A111" s="2"/>
      <c r="B111" s="16"/>
      <c r="C111" s="2"/>
      <c r="D111" s="37"/>
      <c r="E111" s="27"/>
      <c r="F111" s="35"/>
      <c r="G111" s="2"/>
      <c r="H111" s="2"/>
      <c r="I111" s="2"/>
      <c r="J111" s="2"/>
      <c r="K111" s="2"/>
      <c r="L111" s="3"/>
    </row>
    <row r="112" spans="1:12" ht="15.75" x14ac:dyDescent="0.25">
      <c r="A112" s="2"/>
      <c r="B112" s="16"/>
      <c r="C112" s="2"/>
      <c r="D112" s="37"/>
      <c r="E112" s="27"/>
      <c r="F112" s="35"/>
      <c r="G112" s="2"/>
      <c r="H112" s="2"/>
      <c r="I112" s="2"/>
      <c r="J112" s="2"/>
      <c r="K112" s="2"/>
      <c r="L112" s="3"/>
    </row>
    <row r="113" spans="1:12" ht="15.75" x14ac:dyDescent="0.25">
      <c r="A113" s="2"/>
      <c r="B113" s="16"/>
      <c r="C113" s="2"/>
      <c r="D113" s="37"/>
      <c r="E113" s="27"/>
      <c r="F113" s="35"/>
      <c r="G113" s="2"/>
      <c r="H113" s="2"/>
      <c r="I113" s="2"/>
      <c r="J113" s="2"/>
      <c r="K113" s="2"/>
      <c r="L113" s="3"/>
    </row>
    <row r="114" spans="1:12" x14ac:dyDescent="0.25">
      <c r="A114" s="2"/>
      <c r="B114" s="16"/>
      <c r="C114" s="2"/>
      <c r="D114" s="2"/>
      <c r="E114" s="27"/>
      <c r="F114" s="19"/>
      <c r="G114" s="18"/>
      <c r="H114" s="18"/>
      <c r="I114" s="18"/>
      <c r="J114" s="18"/>
      <c r="K114" s="2"/>
      <c r="L114" s="3"/>
    </row>
    <row r="115" spans="1:12" x14ac:dyDescent="0.25">
      <c r="A115" s="20"/>
      <c r="B115" s="16"/>
      <c r="C115" s="2"/>
      <c r="D115" s="2"/>
      <c r="E115" s="27"/>
      <c r="F115" s="19"/>
      <c r="G115" s="18"/>
      <c r="H115" s="18"/>
      <c r="I115" s="18"/>
      <c r="J115" s="18"/>
      <c r="K115" s="2"/>
      <c r="L115" s="3"/>
    </row>
    <row r="116" spans="1:12" x14ac:dyDescent="0.25">
      <c r="A116" s="4"/>
      <c r="B116" s="5"/>
      <c r="C116" s="16"/>
      <c r="D116" s="20"/>
      <c r="E116" s="28"/>
      <c r="F116" s="19"/>
      <c r="G116" s="18"/>
      <c r="H116" s="18"/>
      <c r="I116" s="18"/>
      <c r="J116" s="18"/>
      <c r="K116" s="22"/>
      <c r="L116" s="17"/>
    </row>
    <row r="117" spans="1:12" x14ac:dyDescent="0.25">
      <c r="A117" s="4"/>
      <c r="B117" s="16"/>
      <c r="C117" s="16"/>
      <c r="D117" s="20"/>
      <c r="E117" s="28"/>
      <c r="F117" s="19"/>
      <c r="G117" s="18"/>
      <c r="H117" s="18"/>
      <c r="I117" s="18"/>
      <c r="J117" s="18"/>
      <c r="K117" s="22"/>
      <c r="L117" s="17"/>
    </row>
    <row r="118" spans="1:12" x14ac:dyDescent="0.25">
      <c r="A118" s="4"/>
      <c r="B118" s="16"/>
      <c r="C118" s="16"/>
      <c r="D118" s="20"/>
      <c r="E118" s="28"/>
      <c r="F118" s="19"/>
      <c r="G118" s="18"/>
      <c r="H118" s="18"/>
      <c r="I118" s="18"/>
      <c r="J118" s="18"/>
      <c r="K118" s="22"/>
      <c r="L118" s="17"/>
    </row>
    <row r="119" spans="1:12" x14ac:dyDescent="0.25">
      <c r="A119" s="4"/>
      <c r="B119" s="16"/>
      <c r="C119" s="16"/>
      <c r="D119" s="20"/>
      <c r="E119" s="28"/>
      <c r="F119" s="19"/>
      <c r="G119" s="18"/>
      <c r="H119" s="18"/>
      <c r="I119" s="18"/>
      <c r="J119" s="18"/>
      <c r="K119" s="22"/>
      <c r="L119" s="17"/>
    </row>
    <row r="120" spans="1:12" x14ac:dyDescent="0.25">
      <c r="A120" s="133" t="str">
        <f>"Total Invoices: "&amp;SUBTOTAL(3,tblData413[Number])</f>
        <v>Total Invoices: 0</v>
      </c>
      <c r="B120" s="133"/>
      <c r="C120" s="133"/>
      <c r="D120" s="4"/>
      <c r="E120" s="134">
        <f>SUBTOTAL(109,tblData413[Amount])</f>
        <v>0</v>
      </c>
      <c r="F120" s="135"/>
      <c r="G120" s="136">
        <f>SUBTOTAL(109,tblData413[0-30 Days])</f>
        <v>0</v>
      </c>
      <c r="H120" s="136">
        <f>SUBTOTAL(109,tblData413[30-60 Days])</f>
        <v>0</v>
      </c>
      <c r="I120" s="136">
        <f>SUBTOTAL(109,tblData413[60-90 Days])</f>
        <v>0</v>
      </c>
      <c r="J120" s="136">
        <f>SUBTOTAL(109,tblData413[&gt;90 Days])</f>
        <v>0</v>
      </c>
      <c r="K120" s="136"/>
      <c r="L120" s="137"/>
    </row>
  </sheetData>
  <conditionalFormatting sqref="F13:F119">
    <cfRule type="expression" dxfId="192" priority="1">
      <formula>$G13&lt;45</formula>
    </cfRule>
    <cfRule type="colorScale" priority="2">
      <colorScale>
        <cfvo type="num" val="0"/>
        <cfvo type="num" val="61"/>
        <cfvo type="num" val="91"/>
        <color theme="4"/>
        <color theme="5" tint="0.79998168889431442"/>
        <color theme="5"/>
      </colorScale>
    </cfRule>
  </conditionalFormatting>
  <pageMargins left="0.7" right="0.7" top="0.75" bottom="0.75" header="0.3" footer="0.3"/>
  <pageSetup orientation="portrait" r:id="rId1"/>
  <drawing r:id="rId2"/>
  <tableParts count="1">
    <tablePart r:id="rId3"/>
  </tableParts>
  <extLst>
    <ext xmlns:x14="http://schemas.microsoft.com/office/spreadsheetml/2009/9/main" uri="{05C60535-1F16-4fd2-B633-F4F36F0B64E0}">
      <x14:sparklineGroups xmlns:xm="http://schemas.microsoft.com/office/excel/2006/main">
        <x14:sparklineGroup displayEmptyCellsAs="gap" markers="1" minAxisType="group" maxAxisType="group">
          <x14:colorSeries rgb="FF0070C0"/>
          <x14:colorNegative rgb="FF000000"/>
          <x14:colorAxis rgb="FF000000"/>
          <x14:colorMarkers rgb="FF000000"/>
          <x14:colorFirst rgb="FF000000"/>
          <x14:colorLast rgb="FF000000"/>
          <x14:colorHigh rgb="FF000000"/>
          <x14:colorLow rgb="FF000000"/>
          <x14:sparklines>
            <x14:sparkline>
              <xm:f>JUL.!G13:J13</xm:f>
              <xm:sqref>L13</xm:sqref>
            </x14:sparkline>
            <x14:sparkline>
              <xm:f>JUL.!G14:J14</xm:f>
              <xm:sqref>L14</xm:sqref>
            </x14:sparkline>
            <x14:sparkline>
              <xm:f>JUL.!G15:J15</xm:f>
              <xm:sqref>L15</xm:sqref>
            </x14:sparkline>
            <x14:sparkline>
              <xm:f>JUL.!G16:J16</xm:f>
              <xm:sqref>L16</xm:sqref>
            </x14:sparkline>
            <x14:sparkline>
              <xm:f>JUL.!G17:J17</xm:f>
              <xm:sqref>L17</xm:sqref>
            </x14:sparkline>
            <x14:sparkline>
              <xm:f>JUL.!G18:J18</xm:f>
              <xm:sqref>L18</xm:sqref>
            </x14:sparkline>
            <x14:sparkline>
              <xm:f>JUL.!G19:J19</xm:f>
              <xm:sqref>L19</xm:sqref>
            </x14:sparkline>
            <x14:sparkline>
              <xm:f>JUL.!G20:J20</xm:f>
              <xm:sqref>L20</xm:sqref>
            </x14:sparkline>
            <x14:sparkline>
              <xm:f>JUL.!G21:J21</xm:f>
              <xm:sqref>L21</xm:sqref>
            </x14:sparkline>
            <x14:sparkline>
              <xm:f>JUL.!G22:J22</xm:f>
              <xm:sqref>L22</xm:sqref>
            </x14:sparkline>
            <x14:sparkline>
              <xm:f>JUL.!G23:J23</xm:f>
              <xm:sqref>L23</xm:sqref>
            </x14:sparkline>
            <x14:sparkline>
              <xm:f>JUL.!G24:J24</xm:f>
              <xm:sqref>L24</xm:sqref>
            </x14:sparkline>
            <x14:sparkline>
              <xm:f>JUL.!G25:J25</xm:f>
              <xm:sqref>L25</xm:sqref>
            </x14:sparkline>
            <x14:sparkline>
              <xm:f>JUL.!G26:J26</xm:f>
              <xm:sqref>L26</xm:sqref>
            </x14:sparkline>
            <x14:sparkline>
              <xm:f>JUL.!G27:J27</xm:f>
              <xm:sqref>L27</xm:sqref>
            </x14:sparkline>
            <x14:sparkline>
              <xm:f>JUL.!G28:J28</xm:f>
              <xm:sqref>L28</xm:sqref>
            </x14:sparkline>
            <x14:sparkline>
              <xm:f>JUL.!G29:J29</xm:f>
              <xm:sqref>L29</xm:sqref>
            </x14:sparkline>
            <x14:sparkline>
              <xm:f>JUL.!G30:J30</xm:f>
              <xm:sqref>L30</xm:sqref>
            </x14:sparkline>
            <x14:sparkline>
              <xm:f>JUL.!G31:J31</xm:f>
              <xm:sqref>L31</xm:sqref>
            </x14:sparkline>
            <x14:sparkline>
              <xm:f>JUL.!G32:J32</xm:f>
              <xm:sqref>L32</xm:sqref>
            </x14:sparkline>
            <x14:sparkline>
              <xm:f>JUL.!G33:J33</xm:f>
              <xm:sqref>L33</xm:sqref>
            </x14:sparkline>
            <x14:sparkline>
              <xm:f>JUL.!G34:J34</xm:f>
              <xm:sqref>L34</xm:sqref>
            </x14:sparkline>
            <x14:sparkline>
              <xm:f>JUL.!G35:J35</xm:f>
              <xm:sqref>L35</xm:sqref>
            </x14:sparkline>
            <x14:sparkline>
              <xm:f>JUL.!G36:J36</xm:f>
              <xm:sqref>L36</xm:sqref>
            </x14:sparkline>
            <x14:sparkline>
              <xm:f>JUL.!G37:J37</xm:f>
              <xm:sqref>L37</xm:sqref>
            </x14:sparkline>
            <x14:sparkline>
              <xm:f>JUL.!G38:J38</xm:f>
              <xm:sqref>L38</xm:sqref>
            </x14:sparkline>
            <x14:sparkline>
              <xm:f>JUL.!G39:J39</xm:f>
              <xm:sqref>L39</xm:sqref>
            </x14:sparkline>
            <x14:sparkline>
              <xm:f>JUL.!G40:J40</xm:f>
              <xm:sqref>L40</xm:sqref>
            </x14:sparkline>
            <x14:sparkline>
              <xm:f>JUL.!G41:J41</xm:f>
              <xm:sqref>L41</xm:sqref>
            </x14:sparkline>
            <x14:sparkline>
              <xm:f>JUL.!G42:J42</xm:f>
              <xm:sqref>L42</xm:sqref>
            </x14:sparkline>
            <x14:sparkline>
              <xm:f>JUL.!G43:J43</xm:f>
              <xm:sqref>L43</xm:sqref>
            </x14:sparkline>
            <x14:sparkline>
              <xm:f>JUL.!G44:J44</xm:f>
              <xm:sqref>L44</xm:sqref>
            </x14:sparkline>
            <x14:sparkline>
              <xm:f>JUL.!G45:J45</xm:f>
              <xm:sqref>L45</xm:sqref>
            </x14:sparkline>
            <x14:sparkline>
              <xm:f>JUL.!G46:J46</xm:f>
              <xm:sqref>L46</xm:sqref>
            </x14:sparkline>
            <x14:sparkline>
              <xm:f>JUL.!G47:J47</xm:f>
              <xm:sqref>L47</xm:sqref>
            </x14:sparkline>
            <x14:sparkline>
              <xm:f>JUL.!G48:J48</xm:f>
              <xm:sqref>L48</xm:sqref>
            </x14:sparkline>
            <x14:sparkline>
              <xm:f>JUL.!G49:J49</xm:f>
              <xm:sqref>L49</xm:sqref>
            </x14:sparkline>
            <x14:sparkline>
              <xm:f>JUL.!G50:J50</xm:f>
              <xm:sqref>L50</xm:sqref>
            </x14:sparkline>
            <x14:sparkline>
              <xm:f>JUL.!G51:J51</xm:f>
              <xm:sqref>L51</xm:sqref>
            </x14:sparkline>
            <x14:sparkline>
              <xm:f>JUL.!G52:J52</xm:f>
              <xm:sqref>L52</xm:sqref>
            </x14:sparkline>
            <x14:sparkline>
              <xm:f>JUL.!G53:J53</xm:f>
              <xm:sqref>L53</xm:sqref>
            </x14:sparkline>
            <x14:sparkline>
              <xm:f>JUL.!G54:J54</xm:f>
              <xm:sqref>L54</xm:sqref>
            </x14:sparkline>
            <x14:sparkline>
              <xm:f>JUL.!G55:J55</xm:f>
              <xm:sqref>L55</xm:sqref>
            </x14:sparkline>
            <x14:sparkline>
              <xm:f>JUL.!G56:J56</xm:f>
              <xm:sqref>L56</xm:sqref>
            </x14:sparkline>
            <x14:sparkline>
              <xm:f>JUL.!G57:J57</xm:f>
              <xm:sqref>L57</xm:sqref>
            </x14:sparkline>
            <x14:sparkline>
              <xm:f>JUL.!G58:J58</xm:f>
              <xm:sqref>L58</xm:sqref>
            </x14:sparkline>
            <x14:sparkline>
              <xm:f>JUL.!G59:J59</xm:f>
              <xm:sqref>L59</xm:sqref>
            </x14:sparkline>
            <x14:sparkline>
              <xm:f>JUL.!G60:J60</xm:f>
              <xm:sqref>L60</xm:sqref>
            </x14:sparkline>
            <x14:sparkline>
              <xm:f>JUL.!G61:J61</xm:f>
              <xm:sqref>L61</xm:sqref>
            </x14:sparkline>
            <x14:sparkline>
              <xm:f>JUL.!G62:J62</xm:f>
              <xm:sqref>L62</xm:sqref>
            </x14:sparkline>
            <x14:sparkline>
              <xm:f>JUL.!G63:J63</xm:f>
              <xm:sqref>L63</xm:sqref>
            </x14:sparkline>
            <x14:sparkline>
              <xm:f>JUL.!G64:J64</xm:f>
              <xm:sqref>L64</xm:sqref>
            </x14:sparkline>
            <x14:sparkline>
              <xm:f>JUL.!G65:J65</xm:f>
              <xm:sqref>L65</xm:sqref>
            </x14:sparkline>
            <x14:sparkline>
              <xm:f>JUL.!G66:J66</xm:f>
              <xm:sqref>L66</xm:sqref>
            </x14:sparkline>
            <x14:sparkline>
              <xm:f>JUL.!G67:J67</xm:f>
              <xm:sqref>L67</xm:sqref>
            </x14:sparkline>
            <x14:sparkline>
              <xm:f>JUL.!G68:J68</xm:f>
              <xm:sqref>L68</xm:sqref>
            </x14:sparkline>
            <x14:sparkline>
              <xm:f>JUL.!G69:J69</xm:f>
              <xm:sqref>L69</xm:sqref>
            </x14:sparkline>
            <x14:sparkline>
              <xm:f>JUL.!G70:J70</xm:f>
              <xm:sqref>L70</xm:sqref>
            </x14:sparkline>
            <x14:sparkline>
              <xm:f>JUL.!G71:J71</xm:f>
              <xm:sqref>L71</xm:sqref>
            </x14:sparkline>
            <x14:sparkline>
              <xm:f>JUL.!G72:J72</xm:f>
              <xm:sqref>L72</xm:sqref>
            </x14:sparkline>
            <x14:sparkline>
              <xm:f>JUL.!G73:J73</xm:f>
              <xm:sqref>L73</xm:sqref>
            </x14:sparkline>
            <x14:sparkline>
              <xm:f>JUL.!G74:J74</xm:f>
              <xm:sqref>L74</xm:sqref>
            </x14:sparkline>
            <x14:sparkline>
              <xm:f>JUL.!G75:J75</xm:f>
              <xm:sqref>L75</xm:sqref>
            </x14:sparkline>
            <x14:sparkline>
              <xm:f>JUL.!G76:J76</xm:f>
              <xm:sqref>L76</xm:sqref>
            </x14:sparkline>
            <x14:sparkline>
              <xm:f>JUL.!G77:J77</xm:f>
              <xm:sqref>L77</xm:sqref>
            </x14:sparkline>
            <x14:sparkline>
              <xm:f>JUL.!G78:J78</xm:f>
              <xm:sqref>L78</xm:sqref>
            </x14:sparkline>
            <x14:sparkline>
              <xm:f>JUL.!G79:J79</xm:f>
              <xm:sqref>L79</xm:sqref>
            </x14:sparkline>
            <x14:sparkline>
              <xm:f>JUL.!G80:J80</xm:f>
              <xm:sqref>L80</xm:sqref>
            </x14:sparkline>
            <x14:sparkline>
              <xm:f>JUL.!G81:J81</xm:f>
              <xm:sqref>L81</xm:sqref>
            </x14:sparkline>
            <x14:sparkline>
              <xm:f>JUL.!G82:J82</xm:f>
              <xm:sqref>L82</xm:sqref>
            </x14:sparkline>
            <x14:sparkline>
              <xm:f>JUL.!G83:J83</xm:f>
              <xm:sqref>L83</xm:sqref>
            </x14:sparkline>
            <x14:sparkline>
              <xm:f>JUL.!G84:J84</xm:f>
              <xm:sqref>L84</xm:sqref>
            </x14:sparkline>
            <x14:sparkline>
              <xm:f>JUL.!G85:J85</xm:f>
              <xm:sqref>L85</xm:sqref>
            </x14:sparkline>
            <x14:sparkline>
              <xm:f>JUL.!G86:J86</xm:f>
              <xm:sqref>L86</xm:sqref>
            </x14:sparkline>
            <x14:sparkline>
              <xm:f>JUL.!G87:J87</xm:f>
              <xm:sqref>L87</xm:sqref>
            </x14:sparkline>
            <x14:sparkline>
              <xm:f>JUL.!G88:J88</xm:f>
              <xm:sqref>L88</xm:sqref>
            </x14:sparkline>
            <x14:sparkline>
              <xm:f>JUL.!G89:J89</xm:f>
              <xm:sqref>L89</xm:sqref>
            </x14:sparkline>
            <x14:sparkline>
              <xm:f>JUL.!G90:J90</xm:f>
              <xm:sqref>L90</xm:sqref>
            </x14:sparkline>
            <x14:sparkline>
              <xm:f>JUL.!G91:J91</xm:f>
              <xm:sqref>L91</xm:sqref>
            </x14:sparkline>
            <x14:sparkline>
              <xm:f>JUL.!G92:J92</xm:f>
              <xm:sqref>L92</xm:sqref>
            </x14:sparkline>
            <x14:sparkline>
              <xm:f>JUL.!G93:J93</xm:f>
              <xm:sqref>L93</xm:sqref>
            </x14:sparkline>
            <x14:sparkline>
              <xm:f>JUL.!G94:J94</xm:f>
              <xm:sqref>L94</xm:sqref>
            </x14:sparkline>
            <x14:sparkline>
              <xm:f>JUL.!G95:J95</xm:f>
              <xm:sqref>L95</xm:sqref>
            </x14:sparkline>
            <x14:sparkline>
              <xm:f>JUL.!G96:J96</xm:f>
              <xm:sqref>L96</xm:sqref>
            </x14:sparkline>
            <x14:sparkline>
              <xm:f>JUL.!G97:J97</xm:f>
              <xm:sqref>L97</xm:sqref>
            </x14:sparkline>
            <x14:sparkline>
              <xm:f>JUL.!G98:J98</xm:f>
              <xm:sqref>L98</xm:sqref>
            </x14:sparkline>
            <x14:sparkline>
              <xm:f>JUL.!G99:J99</xm:f>
              <xm:sqref>L99</xm:sqref>
            </x14:sparkline>
            <x14:sparkline>
              <xm:f>JUL.!G100:J100</xm:f>
              <xm:sqref>L100</xm:sqref>
            </x14:sparkline>
            <x14:sparkline>
              <xm:f>JUL.!G101:J101</xm:f>
              <xm:sqref>L101</xm:sqref>
            </x14:sparkline>
            <x14:sparkline>
              <xm:f>JUL.!G102:J102</xm:f>
              <xm:sqref>L102</xm:sqref>
            </x14:sparkline>
            <x14:sparkline>
              <xm:f>JUL.!G103:J103</xm:f>
              <xm:sqref>L103</xm:sqref>
            </x14:sparkline>
            <x14:sparkline>
              <xm:f>JUL.!G104:J104</xm:f>
              <xm:sqref>L104</xm:sqref>
            </x14:sparkline>
            <x14:sparkline>
              <xm:f>JUL.!G105:J105</xm:f>
              <xm:sqref>L105</xm:sqref>
            </x14:sparkline>
            <x14:sparkline>
              <xm:f>JUL.!G106:J106</xm:f>
              <xm:sqref>L106</xm:sqref>
            </x14:sparkline>
            <x14:sparkline>
              <xm:f>JUL.!G107:J107</xm:f>
              <xm:sqref>L107</xm:sqref>
            </x14:sparkline>
            <x14:sparkline>
              <xm:f>JUL.!G108:J108</xm:f>
              <xm:sqref>L108</xm:sqref>
            </x14:sparkline>
            <x14:sparkline>
              <xm:f>JUL.!G109:J109</xm:f>
              <xm:sqref>L109</xm:sqref>
            </x14:sparkline>
            <x14:sparkline>
              <xm:f>JUL.!G110:J110</xm:f>
              <xm:sqref>L110</xm:sqref>
            </x14:sparkline>
            <x14:sparkline>
              <xm:f>JUL.!G111:J111</xm:f>
              <xm:sqref>L111</xm:sqref>
            </x14:sparkline>
            <x14:sparkline>
              <xm:f>JUL.!G112:J112</xm:f>
              <xm:sqref>L112</xm:sqref>
            </x14:sparkline>
            <x14:sparkline>
              <xm:f>JUL.!G113:J113</xm:f>
              <xm:sqref>L113</xm:sqref>
            </x14:sparkline>
            <x14:sparkline>
              <xm:f>JUL.!G114:J114</xm:f>
              <xm:sqref>L114</xm:sqref>
            </x14:sparkline>
            <x14:sparkline>
              <xm:f>JUL.!G115:J115</xm:f>
              <xm:sqref>L115</xm:sqref>
            </x14:sparkline>
            <x14:sparkline>
              <xm:f>JUL.!G116:J116</xm:f>
              <xm:sqref>L116</xm:sqref>
            </x14:sparkline>
            <x14:sparkline>
              <xm:f>JUL.!G117:J117</xm:f>
              <xm:sqref>L117</xm:sqref>
            </x14:sparkline>
            <x14:sparkline>
              <xm:f>JUL.!G118:J118</xm:f>
              <xm:sqref>L118</xm:sqref>
            </x14:sparkline>
            <x14:sparkline>
              <xm:f>JUL.!G119:J119</xm:f>
              <xm:sqref>L119</xm:sqref>
            </x14:sparkline>
          </x14:sparklines>
        </x14:sparklineGroup>
      </x14:sparklineGroup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autoPageBreaks="0" fitToPage="1"/>
  </sheetPr>
  <dimension ref="A1:L57"/>
  <sheetViews>
    <sheetView showGridLines="0" workbookViewId="0">
      <pane ySplit="1" topLeftCell="A2" activePane="bottomLeft" state="frozen"/>
      <selection pane="bottomLeft" activeCell="P12" sqref="P12"/>
    </sheetView>
  </sheetViews>
  <sheetFormatPr defaultColWidth="9.140625" defaultRowHeight="18" customHeight="1" x14ac:dyDescent="0.25"/>
  <cols>
    <col min="1" max="1" width="15" style="25" customWidth="1"/>
    <col min="2" max="2" width="15.140625" style="25" customWidth="1"/>
    <col min="3" max="3" width="20.5703125" style="3" customWidth="1"/>
    <col min="4" max="4" width="26" style="3" customWidth="1"/>
    <col min="5" max="5" width="15.85546875" style="30" customWidth="1"/>
    <col min="6" max="6" width="18.85546875" style="3" customWidth="1"/>
    <col min="7" max="7" width="11.5703125" style="3" customWidth="1"/>
    <col min="8" max="9" width="12.5703125" style="3" customWidth="1"/>
    <col min="10" max="11" width="10.85546875" style="3" customWidth="1"/>
    <col min="12" max="12" width="16.140625" style="3" customWidth="1"/>
    <col min="13" max="13" width="9.7109375" style="3" customWidth="1"/>
    <col min="14" max="14" width="9.42578125" style="3" customWidth="1"/>
    <col min="15" max="16384" width="9.140625" style="3"/>
  </cols>
  <sheetData>
    <row r="1" spans="1:12" s="23" customFormat="1" ht="15" x14ac:dyDescent="0.25">
      <c r="A1" s="26" t="s">
        <v>2</v>
      </c>
      <c r="B1" s="26" t="s">
        <v>3</v>
      </c>
      <c r="C1" s="23" t="s">
        <v>4</v>
      </c>
      <c r="D1" s="23" t="s">
        <v>5</v>
      </c>
      <c r="E1" s="29" t="s">
        <v>378</v>
      </c>
      <c r="F1" s="23" t="s">
        <v>7</v>
      </c>
      <c r="G1" s="23" t="s">
        <v>8</v>
      </c>
      <c r="H1" s="23" t="s">
        <v>9</v>
      </c>
      <c r="I1" s="23" t="s">
        <v>10</v>
      </c>
      <c r="J1" s="23" t="s">
        <v>11</v>
      </c>
      <c r="K1" s="23" t="s">
        <v>6</v>
      </c>
    </row>
    <row r="2" spans="1:12" customFormat="1" ht="45" x14ac:dyDescent="0.25">
      <c r="A2" s="31" t="s">
        <v>1</v>
      </c>
      <c r="B2" s="25"/>
      <c r="E2" s="30"/>
    </row>
    <row r="3" spans="1:12" customFormat="1" ht="15" x14ac:dyDescent="0.25">
      <c r="A3" s="25"/>
      <c r="B3" s="25"/>
      <c r="E3" s="30"/>
    </row>
    <row r="4" spans="1:12" customFormat="1" ht="15" x14ac:dyDescent="0.25">
      <c r="A4" s="25"/>
      <c r="B4" s="25"/>
      <c r="E4" s="30"/>
    </row>
    <row r="5" spans="1:12" customFormat="1" ht="15" x14ac:dyDescent="0.25">
      <c r="A5" s="25" t="s">
        <v>369</v>
      </c>
      <c r="B5" s="25"/>
      <c r="E5" s="30"/>
    </row>
    <row r="6" spans="1:12" customFormat="1" ht="15" x14ac:dyDescent="0.25">
      <c r="A6" s="25"/>
      <c r="B6" s="25"/>
      <c r="E6" s="30"/>
    </row>
    <row r="7" spans="1:12" customFormat="1" ht="15" x14ac:dyDescent="0.25">
      <c r="A7" s="25"/>
      <c r="B7" s="25"/>
      <c r="E7" s="30"/>
    </row>
    <row r="8" spans="1:12" customFormat="1" ht="15" x14ac:dyDescent="0.25">
      <c r="A8" s="25"/>
      <c r="B8" s="25"/>
      <c r="E8" s="30"/>
    </row>
    <row r="9" spans="1:12" customFormat="1" ht="15" x14ac:dyDescent="0.25">
      <c r="A9" s="25"/>
      <c r="B9" s="25"/>
      <c r="E9" s="30"/>
    </row>
    <row r="10" spans="1:12" s="23" customFormat="1" ht="15" x14ac:dyDescent="0.25">
      <c r="A10" s="26" t="s">
        <v>2</v>
      </c>
      <c r="B10" s="26" t="s">
        <v>3</v>
      </c>
      <c r="C10" s="23" t="s">
        <v>4</v>
      </c>
      <c r="D10" s="23" t="s">
        <v>5</v>
      </c>
      <c r="E10" s="29" t="s">
        <v>378</v>
      </c>
      <c r="F10" s="23" t="s">
        <v>7</v>
      </c>
      <c r="G10" s="23" t="s">
        <v>8</v>
      </c>
      <c r="H10" s="23" t="s">
        <v>9</v>
      </c>
      <c r="I10" s="23" t="s">
        <v>10</v>
      </c>
      <c r="J10" s="23" t="s">
        <v>11</v>
      </c>
      <c r="K10" s="23" t="s">
        <v>6</v>
      </c>
    </row>
    <row r="11" spans="1:12" customFormat="1" ht="24" customHeight="1" x14ac:dyDescent="0.25">
      <c r="A11" s="20" t="s">
        <v>13</v>
      </c>
      <c r="B11" s="20" t="s">
        <v>14</v>
      </c>
      <c r="C11" s="2" t="s">
        <v>15</v>
      </c>
      <c r="D11" s="2" t="s">
        <v>16</v>
      </c>
      <c r="E11" s="27" t="s">
        <v>379</v>
      </c>
      <c r="F11" s="2" t="s">
        <v>18</v>
      </c>
      <c r="G11" s="2" t="s">
        <v>19</v>
      </c>
      <c r="H11" s="2" t="s">
        <v>20</v>
      </c>
      <c r="I11" s="2" t="s">
        <v>21</v>
      </c>
      <c r="J11" s="2" t="s">
        <v>22</v>
      </c>
      <c r="K11" s="2" t="s">
        <v>17</v>
      </c>
      <c r="L11" s="3" t="s">
        <v>23</v>
      </c>
    </row>
    <row r="12" spans="1:12" customFormat="1" ht="24" customHeight="1" x14ac:dyDescent="0.25">
      <c r="A12" s="49"/>
      <c r="B12" s="43"/>
      <c r="C12" s="42"/>
      <c r="D12" s="65"/>
      <c r="E12" s="44"/>
      <c r="F12" s="42"/>
      <c r="G12" s="42"/>
      <c r="H12" s="42"/>
      <c r="I12" s="42"/>
      <c r="J12" s="42"/>
      <c r="K12" s="42"/>
      <c r="L12" s="46"/>
    </row>
    <row r="13" spans="1:12" customFormat="1" ht="24" customHeight="1" x14ac:dyDescent="0.25">
      <c r="A13" s="49"/>
      <c r="B13" s="43"/>
      <c r="C13" s="42"/>
      <c r="D13" s="65"/>
      <c r="E13" s="44"/>
      <c r="F13" s="42"/>
      <c r="G13" s="42"/>
      <c r="H13" s="42"/>
      <c r="I13" s="42"/>
      <c r="J13" s="42"/>
      <c r="K13" s="42"/>
      <c r="L13" s="46"/>
    </row>
    <row r="14" spans="1:12" customFormat="1" ht="24" customHeight="1" x14ac:dyDescent="0.25">
      <c r="A14" s="49"/>
      <c r="B14" s="43"/>
      <c r="C14" s="42"/>
      <c r="D14" s="65"/>
      <c r="E14" s="44"/>
      <c r="F14" s="42"/>
      <c r="G14" s="42"/>
      <c r="H14" s="42"/>
      <c r="I14" s="42"/>
      <c r="J14" s="42"/>
      <c r="K14" s="42"/>
      <c r="L14" s="46"/>
    </row>
    <row r="15" spans="1:12" customFormat="1" ht="24" customHeight="1" x14ac:dyDescent="0.25">
      <c r="A15" s="49"/>
      <c r="B15" s="43"/>
      <c r="C15" s="42"/>
      <c r="D15" s="65"/>
      <c r="E15" s="44"/>
      <c r="F15" s="42"/>
      <c r="G15" s="42"/>
      <c r="H15" s="42"/>
      <c r="I15" s="42"/>
      <c r="J15" s="42"/>
      <c r="K15" s="42"/>
      <c r="L15" s="46"/>
    </row>
    <row r="16" spans="1:12" customFormat="1" ht="24" customHeight="1" x14ac:dyDescent="0.25">
      <c r="A16" s="49"/>
      <c r="B16" s="43"/>
      <c r="C16" s="42"/>
      <c r="D16" s="65"/>
      <c r="E16" s="44"/>
      <c r="F16" s="42"/>
      <c r="G16" s="42"/>
      <c r="H16" s="42"/>
      <c r="I16" s="42"/>
      <c r="J16" s="42"/>
      <c r="K16" s="42"/>
      <c r="L16" s="46"/>
    </row>
    <row r="17" spans="1:12" customFormat="1" ht="24" customHeight="1" x14ac:dyDescent="0.25">
      <c r="A17" s="49"/>
      <c r="B17" s="43"/>
      <c r="C17" s="42"/>
      <c r="D17" s="65"/>
      <c r="E17" s="44"/>
      <c r="F17" s="42"/>
      <c r="G17" s="42"/>
      <c r="H17" s="42"/>
      <c r="I17" s="42"/>
      <c r="J17" s="42"/>
      <c r="K17" s="42"/>
      <c r="L17" s="46"/>
    </row>
    <row r="18" spans="1:12" customFormat="1" ht="24" customHeight="1" x14ac:dyDescent="0.25">
      <c r="A18" s="49"/>
      <c r="B18" s="43"/>
      <c r="C18" s="42"/>
      <c r="D18" s="65"/>
      <c r="E18" s="44"/>
      <c r="F18" s="42"/>
      <c r="G18" s="42"/>
      <c r="H18" s="42"/>
      <c r="I18" s="42"/>
      <c r="J18" s="42"/>
      <c r="K18" s="42"/>
      <c r="L18" s="46"/>
    </row>
    <row r="19" spans="1:12" customFormat="1" ht="24" customHeight="1" x14ac:dyDescent="0.25">
      <c r="A19" s="49"/>
      <c r="B19" s="43"/>
      <c r="C19" s="42"/>
      <c r="D19" s="65"/>
      <c r="E19" s="44"/>
      <c r="F19" s="42"/>
      <c r="G19" s="42"/>
      <c r="H19" s="42"/>
      <c r="I19" s="42"/>
      <c r="J19" s="42"/>
      <c r="K19" s="42"/>
      <c r="L19" s="46"/>
    </row>
    <row r="20" spans="1:12" customFormat="1" ht="24" customHeight="1" x14ac:dyDescent="0.25">
      <c r="A20" s="49"/>
      <c r="B20" s="43"/>
      <c r="C20" s="42"/>
      <c r="D20" s="65"/>
      <c r="E20" s="44"/>
      <c r="F20" s="42"/>
      <c r="G20" s="42"/>
      <c r="H20" s="42"/>
      <c r="I20" s="42"/>
      <c r="J20" s="42"/>
      <c r="K20" s="42"/>
      <c r="L20" s="46"/>
    </row>
    <row r="21" spans="1:12" customFormat="1" ht="24" customHeight="1" x14ac:dyDescent="0.25">
      <c r="A21" s="49"/>
      <c r="B21" s="43"/>
      <c r="C21" s="42"/>
      <c r="D21" s="65"/>
      <c r="E21" s="44"/>
      <c r="F21" s="42"/>
      <c r="G21" s="42"/>
      <c r="H21" s="42"/>
      <c r="I21" s="42"/>
      <c r="J21" s="42"/>
      <c r="K21" s="42"/>
      <c r="L21" s="46"/>
    </row>
    <row r="22" spans="1:12" customFormat="1" ht="24" customHeight="1" x14ac:dyDescent="0.25">
      <c r="A22" s="49"/>
      <c r="B22" s="43"/>
      <c r="C22" s="42"/>
      <c r="D22" s="65"/>
      <c r="E22" s="44"/>
      <c r="F22" s="42"/>
      <c r="G22" s="42"/>
      <c r="H22" s="42"/>
      <c r="I22" s="42"/>
      <c r="J22" s="42"/>
      <c r="K22" s="42"/>
      <c r="L22" s="46"/>
    </row>
    <row r="23" spans="1:12" customFormat="1" ht="24" customHeight="1" x14ac:dyDescent="0.25">
      <c r="A23" s="49"/>
      <c r="B23" s="43"/>
      <c r="C23" s="42"/>
      <c r="D23" s="65"/>
      <c r="E23" s="44"/>
      <c r="F23" s="42"/>
      <c r="G23" s="42"/>
      <c r="H23" s="42"/>
      <c r="I23" s="42"/>
      <c r="J23" s="42"/>
      <c r="K23" s="42"/>
      <c r="L23" s="46"/>
    </row>
    <row r="24" spans="1:12" customFormat="1" ht="24" customHeight="1" x14ac:dyDescent="0.25">
      <c r="A24" s="49"/>
      <c r="B24" s="43"/>
      <c r="C24" s="42"/>
      <c r="D24" s="78"/>
      <c r="E24" s="44"/>
      <c r="F24" s="42"/>
      <c r="G24" s="42"/>
      <c r="H24" s="42"/>
      <c r="I24" s="42"/>
      <c r="J24" s="42"/>
      <c r="K24" s="42"/>
      <c r="L24" s="46"/>
    </row>
    <row r="25" spans="1:12" customFormat="1" ht="24" customHeight="1" x14ac:dyDescent="0.25">
      <c r="A25" s="49"/>
      <c r="B25" s="43"/>
      <c r="C25" s="42"/>
      <c r="D25" s="65"/>
      <c r="E25" s="44"/>
      <c r="F25" s="42"/>
      <c r="G25" s="42"/>
      <c r="H25" s="42"/>
      <c r="I25" s="42"/>
      <c r="J25" s="42"/>
      <c r="K25" s="42"/>
      <c r="L25" s="46"/>
    </row>
    <row r="26" spans="1:12" customFormat="1" ht="24" customHeight="1" x14ac:dyDescent="0.25">
      <c r="A26" s="49"/>
      <c r="B26" s="43"/>
      <c r="C26" s="42"/>
      <c r="D26" s="65"/>
      <c r="E26" s="44"/>
      <c r="F26" s="42"/>
      <c r="G26" s="42"/>
      <c r="H26" s="42"/>
      <c r="I26" s="42"/>
      <c r="J26" s="42"/>
      <c r="K26" s="42"/>
      <c r="L26" s="46"/>
    </row>
    <row r="27" spans="1:12" customFormat="1" ht="24" customHeight="1" x14ac:dyDescent="0.25">
      <c r="A27" s="49"/>
      <c r="B27" s="43"/>
      <c r="C27" s="42"/>
      <c r="D27" s="65"/>
      <c r="E27" s="44"/>
      <c r="F27" s="42"/>
      <c r="G27" s="42"/>
      <c r="H27" s="42"/>
      <c r="I27" s="42"/>
      <c r="J27" s="42"/>
      <c r="K27" s="42"/>
      <c r="L27" s="46"/>
    </row>
    <row r="28" spans="1:12" customFormat="1" ht="24" customHeight="1" x14ac:dyDescent="0.25">
      <c r="A28" s="49"/>
      <c r="B28" s="43"/>
      <c r="C28" s="42"/>
      <c r="D28" s="65"/>
      <c r="E28" s="44"/>
      <c r="F28" s="42"/>
      <c r="G28" s="42"/>
      <c r="H28" s="42"/>
      <c r="I28" s="42"/>
      <c r="J28" s="42"/>
      <c r="K28" s="42"/>
      <c r="L28" s="46"/>
    </row>
    <row r="29" spans="1:12" customFormat="1" ht="24" customHeight="1" x14ac:dyDescent="0.25">
      <c r="A29" s="49"/>
      <c r="B29" s="43"/>
      <c r="C29" s="42"/>
      <c r="D29" s="65"/>
      <c r="E29" s="44"/>
      <c r="F29" s="42"/>
      <c r="G29" s="42"/>
      <c r="H29" s="42"/>
      <c r="I29" s="42"/>
      <c r="J29" s="42"/>
      <c r="K29" s="42"/>
      <c r="L29" s="46"/>
    </row>
    <row r="30" spans="1:12" customFormat="1" ht="24" customHeight="1" x14ac:dyDescent="0.25">
      <c r="A30" s="49"/>
      <c r="B30" s="43"/>
      <c r="C30" s="42"/>
      <c r="D30" s="65"/>
      <c r="E30" s="44"/>
      <c r="F30" s="42"/>
      <c r="G30" s="42"/>
      <c r="H30" s="42"/>
      <c r="I30" s="42"/>
      <c r="J30" s="42"/>
      <c r="K30" s="42"/>
      <c r="L30" s="46"/>
    </row>
    <row r="31" spans="1:12" customFormat="1" ht="24" customHeight="1" x14ac:dyDescent="0.25">
      <c r="A31" s="49"/>
      <c r="B31" s="43"/>
      <c r="C31" s="42"/>
      <c r="D31" s="65"/>
      <c r="E31" s="44"/>
      <c r="F31" s="42"/>
      <c r="G31" s="42"/>
      <c r="H31" s="42"/>
      <c r="I31" s="42"/>
      <c r="J31" s="42"/>
      <c r="K31" s="42"/>
      <c r="L31" s="46"/>
    </row>
    <row r="32" spans="1:12" customFormat="1" ht="24" customHeight="1" x14ac:dyDescent="0.25">
      <c r="A32" s="49"/>
      <c r="B32" s="43"/>
      <c r="C32" s="42"/>
      <c r="D32" s="65"/>
      <c r="E32" s="44"/>
      <c r="F32" s="42"/>
      <c r="G32" s="42"/>
      <c r="H32" s="42"/>
      <c r="I32" s="42"/>
      <c r="J32" s="42"/>
      <c r="K32" s="42"/>
      <c r="L32" s="46"/>
    </row>
    <row r="33" spans="1:12" customFormat="1" ht="24" customHeight="1" x14ac:dyDescent="0.25">
      <c r="A33" s="49"/>
      <c r="B33" s="43"/>
      <c r="C33" s="42"/>
      <c r="D33" s="65"/>
      <c r="E33" s="44"/>
      <c r="F33" s="42"/>
      <c r="G33" s="42"/>
      <c r="H33" s="42"/>
      <c r="I33" s="42"/>
      <c r="J33" s="42"/>
      <c r="K33" s="42"/>
      <c r="L33" s="46"/>
    </row>
    <row r="34" spans="1:12" customFormat="1" ht="24" customHeight="1" x14ac:dyDescent="0.25">
      <c r="A34" s="49"/>
      <c r="B34" s="43"/>
      <c r="C34" s="42"/>
      <c r="D34" s="65"/>
      <c r="E34" s="44"/>
      <c r="F34" s="42"/>
      <c r="G34" s="42"/>
      <c r="H34" s="42"/>
      <c r="I34" s="42"/>
      <c r="J34" s="42"/>
      <c r="K34" s="42"/>
      <c r="L34" s="46"/>
    </row>
    <row r="35" spans="1:12" customFormat="1" ht="24" customHeight="1" x14ac:dyDescent="0.25">
      <c r="A35" s="49"/>
      <c r="B35" s="43"/>
      <c r="C35" s="42"/>
      <c r="D35" s="65"/>
      <c r="E35" s="44"/>
      <c r="F35" s="42"/>
      <c r="G35" s="42"/>
      <c r="H35" s="42"/>
      <c r="I35" s="42"/>
      <c r="J35" s="42"/>
      <c r="K35" s="42"/>
      <c r="L35" s="46"/>
    </row>
    <row r="36" spans="1:12" customFormat="1" ht="24" customHeight="1" x14ac:dyDescent="0.25">
      <c r="A36" s="49"/>
      <c r="B36" s="43"/>
      <c r="C36" s="42"/>
      <c r="D36" s="65"/>
      <c r="E36" s="44"/>
      <c r="F36" s="42"/>
      <c r="G36" s="42"/>
      <c r="H36" s="42"/>
      <c r="I36" s="42"/>
      <c r="J36" s="42"/>
      <c r="K36" s="42"/>
      <c r="L36" s="46"/>
    </row>
    <row r="37" spans="1:12" customFormat="1" ht="24" customHeight="1" x14ac:dyDescent="0.25">
      <c r="A37" s="49"/>
      <c r="B37" s="43"/>
      <c r="C37" s="42"/>
      <c r="D37" s="65"/>
      <c r="E37" s="44"/>
      <c r="F37" s="42"/>
      <c r="G37" s="42"/>
      <c r="H37" s="42"/>
      <c r="I37" s="42"/>
      <c r="J37" s="42"/>
      <c r="K37" s="42"/>
      <c r="L37" s="46"/>
    </row>
    <row r="38" spans="1:12" customFormat="1" ht="24" customHeight="1" x14ac:dyDescent="0.25">
      <c r="A38" s="49"/>
      <c r="B38" s="43"/>
      <c r="C38" s="42"/>
      <c r="D38" s="65"/>
      <c r="E38" s="44"/>
      <c r="F38" s="42"/>
      <c r="G38" s="42"/>
      <c r="H38" s="42"/>
      <c r="I38" s="42"/>
      <c r="J38" s="42"/>
      <c r="K38" s="42"/>
      <c r="L38" s="46"/>
    </row>
    <row r="39" spans="1:12" customFormat="1" ht="24" customHeight="1" x14ac:dyDescent="0.25">
      <c r="A39" s="49"/>
      <c r="B39" s="43"/>
      <c r="C39" s="42"/>
      <c r="D39" s="65"/>
      <c r="E39" s="44"/>
      <c r="F39" s="42"/>
      <c r="G39" s="42"/>
      <c r="H39" s="42"/>
      <c r="I39" s="42"/>
      <c r="J39" s="42"/>
      <c r="K39" s="42"/>
      <c r="L39" s="46"/>
    </row>
    <row r="40" spans="1:12" customFormat="1" ht="24" customHeight="1" x14ac:dyDescent="0.25">
      <c r="A40" s="49"/>
      <c r="B40" s="43"/>
      <c r="C40" s="42"/>
      <c r="D40" s="65"/>
      <c r="E40" s="44"/>
      <c r="F40" s="42"/>
      <c r="G40" s="42"/>
      <c r="H40" s="42"/>
      <c r="I40" s="42"/>
      <c r="J40" s="42"/>
      <c r="K40" s="42"/>
      <c r="L40" s="46"/>
    </row>
    <row r="41" spans="1:12" customFormat="1" ht="24" customHeight="1" x14ac:dyDescent="0.25">
      <c r="A41" s="49"/>
      <c r="B41" s="43"/>
      <c r="C41" s="42"/>
      <c r="D41" s="65"/>
      <c r="E41" s="44"/>
      <c r="F41" s="42"/>
      <c r="G41" s="42"/>
      <c r="H41" s="42"/>
      <c r="I41" s="42"/>
      <c r="J41" s="42"/>
      <c r="K41" s="42"/>
      <c r="L41" s="46"/>
    </row>
    <row r="42" spans="1:12" customFormat="1" ht="24" customHeight="1" x14ac:dyDescent="0.25">
      <c r="A42" s="49"/>
      <c r="B42" s="43"/>
      <c r="C42" s="42"/>
      <c r="D42" s="65"/>
      <c r="E42" s="44"/>
      <c r="F42" s="42"/>
      <c r="G42" s="42"/>
      <c r="H42" s="42"/>
      <c r="I42" s="42"/>
      <c r="J42" s="42"/>
      <c r="K42" s="42"/>
      <c r="L42" s="46"/>
    </row>
    <row r="43" spans="1:12" customFormat="1" ht="24" customHeight="1" x14ac:dyDescent="0.25">
      <c r="A43" s="49"/>
      <c r="B43" s="43"/>
      <c r="C43" s="42"/>
      <c r="D43" s="65"/>
      <c r="E43" s="44"/>
      <c r="F43" s="42"/>
      <c r="G43" s="42"/>
      <c r="H43" s="42"/>
      <c r="I43" s="42"/>
      <c r="J43" s="42"/>
      <c r="K43" s="42"/>
      <c r="L43" s="46"/>
    </row>
    <row r="44" spans="1:12" customFormat="1" ht="24" customHeight="1" x14ac:dyDescent="0.25">
      <c r="A44" s="49"/>
      <c r="B44" s="43"/>
      <c r="C44" s="42"/>
      <c r="D44" s="65"/>
      <c r="E44" s="44"/>
      <c r="F44" s="42"/>
      <c r="G44" s="42"/>
      <c r="H44" s="42"/>
      <c r="I44" s="42"/>
      <c r="J44" s="42"/>
      <c r="K44" s="42"/>
      <c r="L44" s="46"/>
    </row>
    <row r="45" spans="1:12" customFormat="1" ht="24" customHeight="1" x14ac:dyDescent="0.25">
      <c r="A45" s="49"/>
      <c r="B45" s="43"/>
      <c r="C45" s="42"/>
      <c r="D45" s="65"/>
      <c r="E45" s="44"/>
      <c r="F45" s="42"/>
      <c r="G45" s="42"/>
      <c r="H45" s="42"/>
      <c r="I45" s="42"/>
      <c r="J45" s="42"/>
      <c r="K45" s="42"/>
      <c r="L45" s="46"/>
    </row>
    <row r="46" spans="1:12" customFormat="1" ht="24" customHeight="1" x14ac:dyDescent="0.25">
      <c r="A46" s="48"/>
      <c r="B46" s="79"/>
      <c r="C46" s="48"/>
      <c r="D46" s="48"/>
      <c r="E46" s="50"/>
      <c r="F46" s="138"/>
      <c r="G46" s="52"/>
      <c r="H46" s="52"/>
      <c r="I46" s="52"/>
      <c r="J46" s="52"/>
      <c r="K46" s="53"/>
      <c r="L46" s="139"/>
    </row>
    <row r="47" spans="1:12" customFormat="1" ht="24" customHeight="1" x14ac:dyDescent="0.25">
      <c r="A47" s="48"/>
      <c r="B47" s="79"/>
      <c r="C47" s="48"/>
      <c r="D47" s="48"/>
      <c r="E47" s="50"/>
      <c r="F47" s="138"/>
      <c r="G47" s="52"/>
      <c r="H47" s="52"/>
      <c r="I47" s="52"/>
      <c r="J47" s="52"/>
      <c r="K47" s="53"/>
      <c r="L47" s="139"/>
    </row>
    <row r="48" spans="1:12" customFormat="1" ht="24" customHeight="1" x14ac:dyDescent="0.25">
      <c r="A48" s="48"/>
      <c r="B48" s="79"/>
      <c r="C48" s="49"/>
      <c r="D48" s="48"/>
      <c r="E48" s="50"/>
      <c r="F48" s="138"/>
      <c r="G48" s="52"/>
      <c r="H48" s="52"/>
      <c r="I48" s="52"/>
      <c r="J48" s="52"/>
      <c r="K48" s="53"/>
      <c r="L48" s="139"/>
    </row>
    <row r="49" spans="1:12" customFormat="1" ht="24" customHeight="1" x14ac:dyDescent="0.25">
      <c r="A49" s="48"/>
      <c r="B49" s="79"/>
      <c r="C49" s="48"/>
      <c r="D49" s="48"/>
      <c r="E49" s="50"/>
      <c r="F49" s="138"/>
      <c r="G49" s="52"/>
      <c r="H49" s="52"/>
      <c r="I49" s="52"/>
      <c r="J49" s="52"/>
      <c r="K49" s="53"/>
      <c r="L49" s="139"/>
    </row>
    <row r="50" spans="1:12" customFormat="1" ht="24" customHeight="1" x14ac:dyDescent="0.25">
      <c r="A50" s="49"/>
      <c r="B50" s="43"/>
      <c r="C50" s="42"/>
      <c r="D50" s="42"/>
      <c r="E50" s="44"/>
      <c r="F50" s="42"/>
      <c r="G50" s="42"/>
      <c r="H50" s="42"/>
      <c r="I50" s="42"/>
      <c r="J50" s="42"/>
      <c r="K50" s="42"/>
      <c r="L50" s="46"/>
    </row>
    <row r="51" spans="1:12" customFormat="1" ht="24" customHeight="1" x14ac:dyDescent="0.25">
      <c r="A51" s="49"/>
      <c r="B51" s="43"/>
      <c r="C51" s="42"/>
      <c r="D51" s="42"/>
      <c r="E51" s="44"/>
      <c r="F51" s="42"/>
      <c r="G51" s="42"/>
      <c r="H51" s="42"/>
      <c r="I51" s="42"/>
      <c r="J51" s="42"/>
      <c r="K51" s="42"/>
      <c r="L51" s="46"/>
    </row>
    <row r="52" spans="1:12" customFormat="1" ht="24" customHeight="1" x14ac:dyDescent="0.25">
      <c r="A52" s="49"/>
      <c r="B52" s="43"/>
      <c r="C52" s="42"/>
      <c r="D52" s="42"/>
      <c r="E52" s="44"/>
      <c r="F52" s="42"/>
      <c r="G52" s="42"/>
      <c r="H52" s="42"/>
      <c r="I52" s="42"/>
      <c r="J52" s="42"/>
      <c r="K52" s="42"/>
      <c r="L52" s="46"/>
    </row>
    <row r="53" spans="1:12" ht="18" customHeight="1" x14ac:dyDescent="0.25">
      <c r="A53" s="48"/>
      <c r="B53" s="79"/>
      <c r="C53" s="43"/>
      <c r="D53" s="49"/>
      <c r="E53" s="50"/>
      <c r="F53" s="51"/>
      <c r="G53" s="52"/>
      <c r="H53" s="52"/>
      <c r="I53" s="52"/>
      <c r="J53" s="52"/>
      <c r="K53" s="53"/>
      <c r="L53" s="54"/>
    </row>
    <row r="54" spans="1:12" ht="18" customHeight="1" x14ac:dyDescent="0.25">
      <c r="A54" s="48"/>
      <c r="B54" s="43"/>
      <c r="C54" s="43"/>
      <c r="D54" s="48"/>
      <c r="E54" s="50"/>
      <c r="F54" s="51"/>
      <c r="G54" s="52"/>
      <c r="H54" s="52"/>
      <c r="I54" s="52"/>
      <c r="J54" s="52"/>
      <c r="K54" s="53"/>
      <c r="L54" s="54"/>
    </row>
    <row r="55" spans="1:12" ht="18" customHeight="1" x14ac:dyDescent="0.25">
      <c r="A55" s="48"/>
      <c r="B55" s="43"/>
      <c r="C55" s="43"/>
      <c r="D55" s="48"/>
      <c r="E55" s="50"/>
      <c r="F55" s="51"/>
      <c r="G55" s="52"/>
      <c r="H55" s="52"/>
      <c r="I55" s="52"/>
      <c r="J55" s="52"/>
      <c r="K55" s="53"/>
      <c r="L55" s="54"/>
    </row>
    <row r="56" spans="1:12" ht="18" customHeight="1" x14ac:dyDescent="0.25">
      <c r="A56" s="48"/>
      <c r="B56" s="43"/>
      <c r="C56" s="43"/>
      <c r="D56" s="49"/>
      <c r="E56" s="50"/>
      <c r="F56" s="51"/>
      <c r="G56" s="52"/>
      <c r="H56" s="52"/>
      <c r="I56" s="52"/>
      <c r="J56" s="52"/>
      <c r="K56" s="53"/>
      <c r="L56" s="54"/>
    </row>
    <row r="57" spans="1:12" ht="18" customHeight="1" x14ac:dyDescent="0.25">
      <c r="A57" s="133" t="str">
        <f>"Total Invoices: "&amp;SUBTOTAL(3,tblData[Number])</f>
        <v>Total Invoices: 0</v>
      </c>
      <c r="B57" s="133"/>
      <c r="C57" s="133"/>
      <c r="D57" s="133"/>
      <c r="E57" s="134">
        <f>SUBTOTAL(109,tblData[Amount])</f>
        <v>0</v>
      </c>
      <c r="F57" s="140"/>
      <c r="G57" s="136">
        <f>SUBTOTAL(109,tblData[0-30 Days])</f>
        <v>0</v>
      </c>
      <c r="H57" s="136">
        <f>SUBTOTAL(109,tblData[30-60 Days])</f>
        <v>0</v>
      </c>
      <c r="I57" s="136">
        <f>SUBTOTAL(109,tblData[60-90 Days])</f>
        <v>0</v>
      </c>
      <c r="J57" s="136">
        <f>SUBTOTAL(109,tblData[&gt;90 Days])</f>
        <v>0</v>
      </c>
      <c r="K57" s="136"/>
      <c r="L57" s="137"/>
    </row>
  </sheetData>
  <conditionalFormatting sqref="F12:F56">
    <cfRule type="expression" dxfId="165" priority="1">
      <formula>$F12&lt;45</formula>
    </cfRule>
    <cfRule type="colorScale" priority="4">
      <colorScale>
        <cfvo type="num" val="0"/>
        <cfvo type="num" val="61"/>
        <cfvo type="num" val="91"/>
        <color theme="4"/>
        <color theme="5" tint="0.79998168889431442"/>
        <color theme="5"/>
      </colorScale>
    </cfRule>
  </conditionalFormatting>
  <printOptions horizontalCentered="1"/>
  <pageMargins left="0.4" right="0.4" top="0.4" bottom="0.4" header="0.3" footer="0.3"/>
  <pageSetup fitToHeight="0" orientation="landscape" horizontalDpi="1200" r:id="rId1"/>
  <tableParts count="1">
    <tablePart r:id="rId2"/>
  </tableParts>
  <extLst>
    <ext xmlns:x14="http://schemas.microsoft.com/office/spreadsheetml/2009/9/main" uri="{05C60535-1F16-4fd2-B633-F4F36F0B64E0}">
      <x14:sparklineGroups xmlns:xm="http://schemas.microsoft.com/office/excel/2006/main">
        <x14:sparklineGroup displayEmptyCellsAs="gap" markers="1" minAxisType="group" maxAxisType="group">
          <x14:colorSeries rgb="FF0070C0"/>
          <x14:colorNegative rgb="FF000000"/>
          <x14:colorAxis rgb="FF000000"/>
          <x14:colorMarkers rgb="FF000000"/>
          <x14:colorFirst rgb="FF000000"/>
          <x14:colorLast rgb="FF000000"/>
          <x14:colorHigh rgb="FF000000"/>
          <x14:colorLow rgb="FF000000"/>
          <x14:sparklines>
            <x14:sparkline>
              <xm:f>AUG!G12:J12</xm:f>
              <xm:sqref>L12</xm:sqref>
            </x14:sparkline>
            <x14:sparkline>
              <xm:f>AUG!G13:J13</xm:f>
              <xm:sqref>L13</xm:sqref>
            </x14:sparkline>
            <x14:sparkline>
              <xm:f>AUG!G14:J14</xm:f>
              <xm:sqref>L14</xm:sqref>
            </x14:sparkline>
            <x14:sparkline>
              <xm:f>AUG!G15:J15</xm:f>
              <xm:sqref>L15</xm:sqref>
            </x14:sparkline>
            <x14:sparkline>
              <xm:f>AUG!G16:J16</xm:f>
              <xm:sqref>L16</xm:sqref>
            </x14:sparkline>
            <x14:sparkline>
              <xm:f>AUG!G17:J17</xm:f>
              <xm:sqref>L17</xm:sqref>
            </x14:sparkline>
            <x14:sparkline>
              <xm:f>AUG!G18:J18</xm:f>
              <xm:sqref>L18</xm:sqref>
            </x14:sparkline>
            <x14:sparkline>
              <xm:f>AUG!G19:J19</xm:f>
              <xm:sqref>L19</xm:sqref>
            </x14:sparkline>
            <x14:sparkline>
              <xm:f>AUG!G20:J20</xm:f>
              <xm:sqref>L20</xm:sqref>
            </x14:sparkline>
            <x14:sparkline>
              <xm:f>AUG!G21:J21</xm:f>
              <xm:sqref>L21</xm:sqref>
            </x14:sparkline>
            <x14:sparkline>
              <xm:f>AUG!G22:J22</xm:f>
              <xm:sqref>L22</xm:sqref>
            </x14:sparkline>
            <x14:sparkline>
              <xm:f>AUG!G23:J23</xm:f>
              <xm:sqref>L23</xm:sqref>
            </x14:sparkline>
            <x14:sparkline>
              <xm:f>AUG!G24:J24</xm:f>
              <xm:sqref>L24</xm:sqref>
            </x14:sparkline>
            <x14:sparkline>
              <xm:f>AUG!G25:J25</xm:f>
              <xm:sqref>L25</xm:sqref>
            </x14:sparkline>
            <x14:sparkline>
              <xm:f>AUG!G26:J26</xm:f>
              <xm:sqref>L26</xm:sqref>
            </x14:sparkline>
            <x14:sparkline>
              <xm:f>AUG!G27:J27</xm:f>
              <xm:sqref>L27</xm:sqref>
            </x14:sparkline>
            <x14:sparkline>
              <xm:f>AUG!G28:J28</xm:f>
              <xm:sqref>L28</xm:sqref>
            </x14:sparkline>
            <x14:sparkline>
              <xm:f>AUG!G29:J29</xm:f>
              <xm:sqref>L29</xm:sqref>
            </x14:sparkline>
            <x14:sparkline>
              <xm:f>AUG!G30:J30</xm:f>
              <xm:sqref>L30</xm:sqref>
            </x14:sparkline>
            <x14:sparkline>
              <xm:f>AUG!G31:J31</xm:f>
              <xm:sqref>L31</xm:sqref>
            </x14:sparkline>
            <x14:sparkline>
              <xm:f>AUG!G32:J32</xm:f>
              <xm:sqref>L32</xm:sqref>
            </x14:sparkline>
            <x14:sparkline>
              <xm:f>AUG!G33:J33</xm:f>
              <xm:sqref>L33</xm:sqref>
            </x14:sparkline>
            <x14:sparkline>
              <xm:f>AUG!G34:J34</xm:f>
              <xm:sqref>L34</xm:sqref>
            </x14:sparkline>
            <x14:sparkline>
              <xm:f>AUG!G35:J35</xm:f>
              <xm:sqref>L35</xm:sqref>
            </x14:sparkline>
            <x14:sparkline>
              <xm:f>AUG!G36:J36</xm:f>
              <xm:sqref>L36</xm:sqref>
            </x14:sparkline>
            <x14:sparkline>
              <xm:f>AUG!G37:J37</xm:f>
              <xm:sqref>L37</xm:sqref>
            </x14:sparkline>
            <x14:sparkline>
              <xm:f>AUG!G38:J38</xm:f>
              <xm:sqref>L38</xm:sqref>
            </x14:sparkline>
            <x14:sparkline>
              <xm:f>AUG!G39:J39</xm:f>
              <xm:sqref>L39</xm:sqref>
            </x14:sparkline>
            <x14:sparkline>
              <xm:f>AUG!G40:J40</xm:f>
              <xm:sqref>L40</xm:sqref>
            </x14:sparkline>
            <x14:sparkline>
              <xm:f>AUG!G41:J41</xm:f>
              <xm:sqref>L41</xm:sqref>
            </x14:sparkline>
            <x14:sparkline>
              <xm:f>AUG!G42:J42</xm:f>
              <xm:sqref>L42</xm:sqref>
            </x14:sparkline>
            <x14:sparkline>
              <xm:f>AUG!G43:J43</xm:f>
              <xm:sqref>L43</xm:sqref>
            </x14:sparkline>
            <x14:sparkline>
              <xm:f>AUG!G44:J44</xm:f>
              <xm:sqref>L44</xm:sqref>
            </x14:sparkline>
            <x14:sparkline>
              <xm:f>AUG!G45:J45</xm:f>
              <xm:sqref>L45</xm:sqref>
            </x14:sparkline>
            <x14:sparkline>
              <xm:f>AUG!G46:J46</xm:f>
              <xm:sqref>L46</xm:sqref>
            </x14:sparkline>
            <x14:sparkline>
              <xm:f>AUG!G47:J47</xm:f>
              <xm:sqref>L47</xm:sqref>
            </x14:sparkline>
            <x14:sparkline>
              <xm:f>AUG!G48:J48</xm:f>
              <xm:sqref>L48</xm:sqref>
            </x14:sparkline>
            <x14:sparkline>
              <xm:f>AUG!G49:J49</xm:f>
              <xm:sqref>L49</xm:sqref>
            </x14:sparkline>
            <x14:sparkline>
              <xm:f>AUG!G50:J50</xm:f>
              <xm:sqref>L50</xm:sqref>
            </x14:sparkline>
            <x14:sparkline>
              <xm:f>AUG!G51:J51</xm:f>
              <xm:sqref>L51</xm:sqref>
            </x14:sparkline>
            <x14:sparkline>
              <xm:f>AUG!G52:J52</xm:f>
              <xm:sqref>L52</xm:sqref>
            </x14:sparkline>
            <x14:sparkline>
              <xm:f>AUG!G53:J53</xm:f>
              <xm:sqref>L53</xm:sqref>
            </x14:sparkline>
            <x14:sparkline>
              <xm:f>AUG!G54:J54</xm:f>
              <xm:sqref>L54</xm:sqref>
            </x14:sparkline>
            <x14:sparkline>
              <xm:f>AUG!G55:J55</xm:f>
              <xm:sqref>L55</xm:sqref>
            </x14:sparkline>
            <x14:sparkline>
              <xm:f>AUG!G56:J56</xm:f>
              <xm:sqref>L56</xm:sqref>
            </x14:sparkline>
          </x14:sparklines>
        </x14:sparklineGroup>
      </x14:sparklineGroup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0"/>
  <sheetViews>
    <sheetView workbookViewId="0">
      <pane ySplit="11" topLeftCell="A111" activePane="bottomLeft" state="frozen"/>
      <selection pane="bottomLeft" activeCell="A13" sqref="A13:L118"/>
    </sheetView>
  </sheetViews>
  <sheetFormatPr defaultRowHeight="15" x14ac:dyDescent="0.25"/>
  <cols>
    <col min="1" max="1" width="13.42578125" customWidth="1"/>
    <col min="2" max="2" width="15.28515625" style="25" customWidth="1"/>
    <col min="3" max="3" width="16.42578125" customWidth="1"/>
    <col min="4" max="4" width="25.85546875" style="36" customWidth="1"/>
    <col min="5" max="5" width="16.7109375" style="30" customWidth="1"/>
    <col min="6" max="6" width="19.140625" style="33" customWidth="1"/>
    <col min="7" max="7" width="12" customWidth="1"/>
    <col min="8" max="8" width="13.140625" customWidth="1"/>
    <col min="9" max="9" width="13.42578125" customWidth="1"/>
    <col min="10" max="10" width="15.7109375" customWidth="1"/>
    <col min="11" max="11" width="10.28515625" customWidth="1"/>
  </cols>
  <sheetData>
    <row r="1" spans="1:12" ht="18.75" x14ac:dyDescent="0.25">
      <c r="A1" s="32" t="s">
        <v>383</v>
      </c>
    </row>
    <row r="2" spans="1:12" ht="45" x14ac:dyDescent="0.25">
      <c r="A2" s="21" t="s">
        <v>1</v>
      </c>
    </row>
    <row r="11" spans="1:12" s="23" customFormat="1" x14ac:dyDescent="0.25">
      <c r="A11" s="23" t="s">
        <v>2</v>
      </c>
      <c r="B11" s="26" t="s">
        <v>3</v>
      </c>
      <c r="C11" s="23" t="s">
        <v>4</v>
      </c>
      <c r="D11" s="38" t="s">
        <v>5</v>
      </c>
      <c r="E11" s="29" t="s">
        <v>378</v>
      </c>
      <c r="F11" s="34" t="s">
        <v>7</v>
      </c>
      <c r="G11" s="23" t="s">
        <v>8</v>
      </c>
      <c r="H11" s="23" t="s">
        <v>9</v>
      </c>
      <c r="I11" s="23" t="s">
        <v>10</v>
      </c>
      <c r="J11" s="23" t="s">
        <v>11</v>
      </c>
      <c r="K11" s="23" t="s">
        <v>6</v>
      </c>
    </row>
    <row r="12" spans="1:12" ht="15.75" thickBot="1" x14ac:dyDescent="0.3">
      <c r="A12" s="2" t="s">
        <v>13</v>
      </c>
      <c r="B12" s="20" t="s">
        <v>14</v>
      </c>
      <c r="C12" s="2" t="s">
        <v>15</v>
      </c>
      <c r="D12" s="2" t="s">
        <v>16</v>
      </c>
      <c r="E12" s="27" t="s">
        <v>379</v>
      </c>
      <c r="F12" s="35" t="s">
        <v>18</v>
      </c>
      <c r="G12" s="2" t="s">
        <v>19</v>
      </c>
      <c r="H12" s="2" t="s">
        <v>20</v>
      </c>
      <c r="I12" s="2" t="s">
        <v>21</v>
      </c>
      <c r="J12" s="2" t="s">
        <v>22</v>
      </c>
      <c r="K12" s="2" t="s">
        <v>17</v>
      </c>
      <c r="L12" s="3" t="s">
        <v>23</v>
      </c>
    </row>
    <row r="13" spans="1:12" ht="15.75" thickBot="1" x14ac:dyDescent="0.3">
      <c r="A13" s="2"/>
      <c r="B13" s="16"/>
      <c r="C13" s="2"/>
      <c r="D13" s="41"/>
      <c r="E13" s="27"/>
      <c r="F13" s="35"/>
      <c r="G13" s="2"/>
      <c r="H13" s="2"/>
      <c r="I13" s="2"/>
      <c r="J13" s="2"/>
      <c r="K13" s="2"/>
      <c r="L13" s="3"/>
    </row>
    <row r="14" spans="1:12" ht="15.75" thickBot="1" x14ac:dyDescent="0.3">
      <c r="A14" s="2"/>
      <c r="B14" s="16"/>
      <c r="C14" s="2"/>
      <c r="D14" s="41"/>
      <c r="E14" s="27"/>
      <c r="F14" s="35"/>
      <c r="G14" s="2"/>
      <c r="H14" s="2"/>
      <c r="I14" s="2"/>
      <c r="J14" s="2"/>
      <c r="K14" s="2"/>
      <c r="L14" s="3"/>
    </row>
    <row r="15" spans="1:12" x14ac:dyDescent="0.25">
      <c r="A15" s="2"/>
      <c r="B15" s="16"/>
      <c r="C15" s="2"/>
      <c r="D15" s="41"/>
      <c r="E15" s="27"/>
      <c r="F15" s="35"/>
      <c r="G15" s="2"/>
      <c r="H15" s="2"/>
      <c r="I15" s="2"/>
      <c r="J15" s="2"/>
      <c r="K15" s="2"/>
      <c r="L15" s="3"/>
    </row>
    <row r="16" spans="1:12" x14ac:dyDescent="0.25">
      <c r="A16" s="2"/>
      <c r="B16" s="16"/>
      <c r="C16" s="2"/>
      <c r="D16" s="2"/>
      <c r="E16" s="27"/>
      <c r="F16" s="35"/>
      <c r="G16" s="2"/>
      <c r="H16" s="2"/>
      <c r="I16" s="2"/>
      <c r="J16" s="2"/>
      <c r="K16" s="2"/>
      <c r="L16" s="3"/>
    </row>
    <row r="17" spans="1:12" x14ac:dyDescent="0.25">
      <c r="A17" s="2"/>
      <c r="B17" s="16"/>
      <c r="C17" s="2"/>
      <c r="D17" s="40"/>
      <c r="E17" s="27"/>
      <c r="F17" s="35"/>
      <c r="G17" s="2"/>
      <c r="H17" s="2"/>
      <c r="I17" s="2"/>
      <c r="J17" s="2"/>
      <c r="K17" s="2"/>
      <c r="L17" s="3"/>
    </row>
    <row r="18" spans="1:12" x14ac:dyDescent="0.25">
      <c r="A18" s="2"/>
      <c r="B18" s="16"/>
      <c r="C18" s="2"/>
      <c r="D18" s="40"/>
      <c r="E18" s="27"/>
      <c r="F18" s="35"/>
      <c r="G18" s="2"/>
      <c r="H18" s="2"/>
      <c r="I18" s="2"/>
      <c r="J18" s="2"/>
      <c r="K18" s="2"/>
      <c r="L18" s="3"/>
    </row>
    <row r="19" spans="1:12" x14ac:dyDescent="0.25">
      <c r="A19" s="2"/>
      <c r="B19" s="16"/>
      <c r="C19" s="2"/>
      <c r="D19" s="40"/>
      <c r="E19" s="27"/>
      <c r="F19" s="35"/>
      <c r="G19" s="2"/>
      <c r="H19" s="2"/>
      <c r="I19" s="2"/>
      <c r="J19" s="2"/>
      <c r="K19" s="2"/>
      <c r="L19" s="3"/>
    </row>
    <row r="20" spans="1:12" x14ac:dyDescent="0.25">
      <c r="A20" s="2"/>
      <c r="B20" s="16"/>
      <c r="C20" s="2"/>
      <c r="D20" s="40"/>
      <c r="E20" s="27"/>
      <c r="F20" s="35"/>
      <c r="G20" s="2"/>
      <c r="H20" s="2"/>
      <c r="I20" s="2"/>
      <c r="J20" s="2"/>
      <c r="K20" s="2"/>
      <c r="L20" s="3"/>
    </row>
    <row r="21" spans="1:12" x14ac:dyDescent="0.25">
      <c r="A21" s="2"/>
      <c r="B21" s="16"/>
      <c r="C21" s="2"/>
      <c r="D21" s="40"/>
      <c r="E21" s="27"/>
      <c r="F21" s="35"/>
      <c r="G21" s="2"/>
      <c r="H21" s="2"/>
      <c r="I21" s="2"/>
      <c r="J21" s="2"/>
      <c r="K21" s="2"/>
      <c r="L21" s="3"/>
    </row>
    <row r="22" spans="1:12" x14ac:dyDescent="0.25">
      <c r="A22" s="2"/>
      <c r="B22" s="16"/>
      <c r="C22" s="2"/>
      <c r="D22" s="40"/>
      <c r="E22" s="27"/>
      <c r="F22" s="35"/>
      <c r="G22" s="2"/>
      <c r="H22" s="2"/>
      <c r="I22" s="2"/>
      <c r="J22" s="2"/>
      <c r="K22" s="2"/>
      <c r="L22" s="3"/>
    </row>
    <row r="23" spans="1:12" x14ac:dyDescent="0.25">
      <c r="A23" s="2"/>
      <c r="B23" s="16"/>
      <c r="C23" s="2"/>
      <c r="D23" s="2"/>
      <c r="E23" s="27"/>
      <c r="F23" s="35"/>
      <c r="G23" s="2"/>
      <c r="H23" s="2"/>
      <c r="I23" s="2"/>
      <c r="J23" s="2"/>
      <c r="K23" s="2"/>
      <c r="L23" s="3"/>
    </row>
    <row r="24" spans="1:12" x14ac:dyDescent="0.25">
      <c r="A24" s="2"/>
      <c r="B24" s="16"/>
      <c r="C24" s="2"/>
      <c r="D24" s="2"/>
      <c r="E24" s="27"/>
      <c r="F24" s="35"/>
      <c r="G24" s="2"/>
      <c r="H24" s="2"/>
      <c r="I24" s="2"/>
      <c r="J24" s="2"/>
      <c r="K24" s="2"/>
      <c r="L24" s="3"/>
    </row>
    <row r="25" spans="1:12" x14ac:dyDescent="0.25">
      <c r="A25" s="2"/>
      <c r="B25" s="16"/>
      <c r="C25" s="2"/>
      <c r="D25" s="2"/>
      <c r="E25" s="27"/>
      <c r="F25" s="35"/>
      <c r="G25" s="2"/>
      <c r="H25" s="2"/>
      <c r="I25" s="2"/>
      <c r="J25" s="2"/>
      <c r="K25" s="2"/>
      <c r="L25" s="3"/>
    </row>
    <row r="26" spans="1:12" x14ac:dyDescent="0.25">
      <c r="A26" s="2"/>
      <c r="B26" s="16"/>
      <c r="C26" s="2"/>
      <c r="D26" s="40"/>
      <c r="E26" s="27"/>
      <c r="F26" s="35"/>
      <c r="G26" s="2"/>
      <c r="H26" s="2"/>
      <c r="I26" s="2"/>
      <c r="J26" s="2"/>
      <c r="K26" s="2"/>
      <c r="L26" s="3"/>
    </row>
    <row r="27" spans="1:12" x14ac:dyDescent="0.25">
      <c r="A27" s="2"/>
      <c r="B27" s="16"/>
      <c r="C27" s="2"/>
      <c r="D27" s="40"/>
      <c r="E27" s="27"/>
      <c r="F27" s="35"/>
      <c r="G27" s="2"/>
      <c r="H27" s="2"/>
      <c r="I27" s="2"/>
      <c r="J27" s="2"/>
      <c r="K27" s="2"/>
      <c r="L27" s="3"/>
    </row>
    <row r="28" spans="1:12" x14ac:dyDescent="0.25">
      <c r="A28" s="2"/>
      <c r="B28" s="16"/>
      <c r="C28" s="2"/>
      <c r="D28" s="40"/>
      <c r="E28" s="27"/>
      <c r="F28" s="35"/>
      <c r="G28" s="2"/>
      <c r="H28" s="2"/>
      <c r="I28" s="2"/>
      <c r="J28" s="2"/>
      <c r="K28" s="2"/>
      <c r="L28" s="3"/>
    </row>
    <row r="29" spans="1:12" x14ac:dyDescent="0.25">
      <c r="A29" s="2"/>
      <c r="B29" s="16"/>
      <c r="C29" s="2"/>
      <c r="D29" s="40"/>
      <c r="E29" s="27"/>
      <c r="F29" s="35"/>
      <c r="G29" s="2"/>
      <c r="H29" s="2"/>
      <c r="I29" s="2"/>
      <c r="J29" s="2"/>
      <c r="K29" s="2"/>
      <c r="L29" s="3"/>
    </row>
    <row r="30" spans="1:12" x14ac:dyDescent="0.25">
      <c r="A30" s="2"/>
      <c r="B30" s="16"/>
      <c r="C30" s="2"/>
      <c r="D30" s="40"/>
      <c r="E30" s="27"/>
      <c r="F30" s="35"/>
      <c r="G30" s="2"/>
      <c r="H30" s="2"/>
      <c r="I30" s="2"/>
      <c r="J30" s="2"/>
      <c r="K30" s="2"/>
      <c r="L30" s="3"/>
    </row>
    <row r="31" spans="1:12" x14ac:dyDescent="0.25">
      <c r="A31" s="2"/>
      <c r="B31" s="16"/>
      <c r="C31" s="2"/>
      <c r="D31" s="40"/>
      <c r="E31" s="27"/>
      <c r="F31" s="35"/>
      <c r="G31" s="2"/>
      <c r="H31" s="2"/>
      <c r="I31" s="2"/>
      <c r="J31" s="2"/>
      <c r="K31" s="2"/>
      <c r="L31" s="3"/>
    </row>
    <row r="32" spans="1:12" x14ac:dyDescent="0.25">
      <c r="A32" s="2"/>
      <c r="B32" s="16"/>
      <c r="C32" s="2"/>
      <c r="D32" s="40"/>
      <c r="E32" s="27"/>
      <c r="F32" s="35"/>
      <c r="G32" s="2"/>
      <c r="H32" s="2"/>
      <c r="I32" s="2"/>
      <c r="J32" s="2"/>
      <c r="K32" s="2"/>
      <c r="L32" s="3"/>
    </row>
    <row r="33" spans="1:12" x14ac:dyDescent="0.25">
      <c r="A33" s="2"/>
      <c r="B33" s="16"/>
      <c r="C33" s="2"/>
      <c r="D33" s="2"/>
      <c r="E33" s="27"/>
      <c r="F33" s="35"/>
      <c r="G33" s="2"/>
      <c r="H33" s="2"/>
      <c r="I33" s="2"/>
      <c r="J33" s="2"/>
      <c r="K33" s="2"/>
      <c r="L33" s="3"/>
    </row>
    <row r="34" spans="1:12" ht="15.75" x14ac:dyDescent="0.25">
      <c r="A34" s="2"/>
      <c r="B34" s="16"/>
      <c r="C34" s="2"/>
      <c r="D34" s="39"/>
      <c r="E34" s="27"/>
      <c r="F34" s="35"/>
      <c r="G34" s="2"/>
      <c r="H34" s="2"/>
      <c r="I34" s="2"/>
      <c r="J34" s="2"/>
      <c r="K34" s="2"/>
      <c r="L34" s="3"/>
    </row>
    <row r="35" spans="1:12" ht="15.75" x14ac:dyDescent="0.25">
      <c r="A35" s="2"/>
      <c r="B35" s="16"/>
      <c r="C35" s="2"/>
      <c r="D35" s="39"/>
      <c r="E35" s="27"/>
      <c r="F35" s="35"/>
      <c r="G35" s="2"/>
      <c r="H35" s="2"/>
      <c r="I35" s="2"/>
      <c r="J35" s="2"/>
      <c r="K35" s="2"/>
      <c r="L35" s="3"/>
    </row>
    <row r="36" spans="1:12" ht="15.75" x14ac:dyDescent="0.25">
      <c r="A36" s="2"/>
      <c r="B36" s="16"/>
      <c r="C36" s="2"/>
      <c r="D36" s="39"/>
      <c r="E36" s="27"/>
      <c r="F36" s="35"/>
      <c r="G36" s="2"/>
      <c r="H36" s="2"/>
      <c r="I36" s="2"/>
      <c r="J36" s="2"/>
      <c r="K36" s="2"/>
      <c r="L36" s="3"/>
    </row>
    <row r="37" spans="1:12" ht="15.75" x14ac:dyDescent="0.25">
      <c r="A37" s="2"/>
      <c r="B37" s="16"/>
      <c r="C37" s="2"/>
      <c r="D37" s="39"/>
      <c r="E37" s="27"/>
      <c r="F37" s="35"/>
      <c r="G37" s="2"/>
      <c r="H37" s="2"/>
      <c r="I37" s="2"/>
      <c r="J37" s="2"/>
      <c r="K37" s="2"/>
      <c r="L37" s="3"/>
    </row>
    <row r="38" spans="1:12" ht="15.75" x14ac:dyDescent="0.25">
      <c r="A38" s="2"/>
      <c r="B38" s="16"/>
      <c r="C38" s="2"/>
      <c r="D38" s="39"/>
      <c r="E38" s="27"/>
      <c r="F38" s="35"/>
      <c r="G38" s="2"/>
      <c r="H38" s="2"/>
      <c r="I38" s="2"/>
      <c r="J38" s="2"/>
      <c r="K38" s="2"/>
      <c r="L38" s="3"/>
    </row>
    <row r="39" spans="1:12" ht="15.75" x14ac:dyDescent="0.25">
      <c r="A39" s="2"/>
      <c r="B39" s="16"/>
      <c r="C39" s="2"/>
      <c r="D39" s="39"/>
      <c r="E39" s="27"/>
      <c r="F39" s="35"/>
      <c r="G39" s="2"/>
      <c r="H39" s="2"/>
      <c r="I39" s="2"/>
      <c r="J39" s="2"/>
      <c r="K39" s="2"/>
      <c r="L39" s="3"/>
    </row>
    <row r="40" spans="1:12" x14ac:dyDescent="0.25">
      <c r="A40" s="2"/>
      <c r="B40" s="16"/>
      <c r="C40" s="2"/>
      <c r="D40" s="2"/>
      <c r="E40" s="27"/>
      <c r="F40" s="35"/>
      <c r="G40" s="2"/>
      <c r="H40" s="2"/>
      <c r="I40" s="2"/>
      <c r="J40" s="2"/>
      <c r="K40" s="2"/>
      <c r="L40" s="3"/>
    </row>
    <row r="41" spans="1:12" x14ac:dyDescent="0.25">
      <c r="A41" s="2"/>
      <c r="B41" s="16"/>
      <c r="C41" s="2"/>
      <c r="D41" s="24"/>
      <c r="E41" s="27"/>
      <c r="F41" s="35"/>
      <c r="G41" s="2"/>
      <c r="H41" s="2"/>
      <c r="I41" s="2"/>
      <c r="J41" s="2"/>
      <c r="K41" s="2"/>
      <c r="L41" s="3"/>
    </row>
    <row r="42" spans="1:12" x14ac:dyDescent="0.25">
      <c r="A42" s="2"/>
      <c r="B42" s="16"/>
      <c r="C42" s="2"/>
      <c r="D42" s="24"/>
      <c r="E42" s="27"/>
      <c r="F42" s="35"/>
      <c r="G42" s="2"/>
      <c r="H42" s="2"/>
      <c r="I42" s="2"/>
      <c r="J42" s="2"/>
      <c r="K42" s="2"/>
      <c r="L42" s="3"/>
    </row>
    <row r="43" spans="1:12" x14ac:dyDescent="0.25">
      <c r="A43" s="2"/>
      <c r="B43" s="16"/>
      <c r="C43" s="2"/>
      <c r="D43" s="24"/>
      <c r="E43" s="27"/>
      <c r="F43" s="35"/>
      <c r="G43" s="2"/>
      <c r="H43" s="2"/>
      <c r="I43" s="2"/>
      <c r="J43" s="2"/>
      <c r="K43" s="2"/>
      <c r="L43" s="3"/>
    </row>
    <row r="44" spans="1:12" x14ac:dyDescent="0.25">
      <c r="A44" s="2"/>
      <c r="B44" s="16"/>
      <c r="C44" s="2"/>
      <c r="D44" s="24"/>
      <c r="E44" s="27"/>
      <c r="F44" s="35"/>
      <c r="G44" s="2"/>
      <c r="H44" s="2"/>
      <c r="I44" s="2"/>
      <c r="J44" s="2"/>
      <c r="K44" s="2"/>
      <c r="L44" s="3"/>
    </row>
    <row r="45" spans="1:12" x14ac:dyDescent="0.25">
      <c r="A45" s="2"/>
      <c r="B45" s="16"/>
      <c r="C45" s="2"/>
      <c r="D45" s="24"/>
      <c r="E45" s="27"/>
      <c r="F45" s="35"/>
      <c r="G45" s="2"/>
      <c r="H45" s="2"/>
      <c r="I45" s="2"/>
      <c r="J45" s="2"/>
      <c r="K45" s="2"/>
      <c r="L45" s="3"/>
    </row>
    <row r="46" spans="1:12" x14ac:dyDescent="0.25">
      <c r="A46" s="2"/>
      <c r="B46" s="16"/>
      <c r="C46" s="2"/>
      <c r="D46" s="24"/>
      <c r="E46" s="27"/>
      <c r="F46" s="35"/>
      <c r="G46" s="2"/>
      <c r="H46" s="2"/>
      <c r="I46" s="2"/>
      <c r="J46" s="2"/>
      <c r="K46" s="2"/>
      <c r="L46" s="3"/>
    </row>
    <row r="47" spans="1:12" x14ac:dyDescent="0.25">
      <c r="A47" s="2"/>
      <c r="B47" s="16"/>
      <c r="C47" s="2"/>
      <c r="D47" s="40"/>
      <c r="E47" s="27"/>
      <c r="F47" s="35"/>
      <c r="G47" s="2"/>
      <c r="H47" s="2"/>
      <c r="I47" s="2"/>
      <c r="J47" s="2"/>
      <c r="K47" s="2"/>
      <c r="L47" s="3"/>
    </row>
    <row r="48" spans="1:12" x14ac:dyDescent="0.25">
      <c r="A48" s="2"/>
      <c r="B48" s="16"/>
      <c r="C48" s="2"/>
      <c r="D48" s="24"/>
      <c r="E48" s="27"/>
      <c r="F48" s="35"/>
      <c r="G48" s="2"/>
      <c r="H48" s="2"/>
      <c r="I48" s="2"/>
      <c r="J48" s="2"/>
      <c r="K48" s="2"/>
      <c r="L48" s="3"/>
    </row>
    <row r="49" spans="1:12" x14ac:dyDescent="0.25">
      <c r="A49" s="2"/>
      <c r="B49" s="16"/>
      <c r="C49" s="2"/>
      <c r="D49" s="24"/>
      <c r="E49" s="27"/>
      <c r="F49" s="35"/>
      <c r="G49" s="2"/>
      <c r="H49" s="2"/>
      <c r="I49" s="2"/>
      <c r="J49" s="2"/>
      <c r="K49" s="2"/>
      <c r="L49" s="3"/>
    </row>
    <row r="50" spans="1:12" x14ac:dyDescent="0.25">
      <c r="A50" s="2"/>
      <c r="B50" s="16"/>
      <c r="C50" s="2"/>
      <c r="D50" s="24"/>
      <c r="E50" s="27"/>
      <c r="F50" s="35"/>
      <c r="G50" s="2"/>
      <c r="H50" s="2"/>
      <c r="I50" s="2"/>
      <c r="J50" s="2"/>
      <c r="K50" s="2"/>
      <c r="L50" s="3"/>
    </row>
    <row r="51" spans="1:12" x14ac:dyDescent="0.25">
      <c r="A51" s="2"/>
      <c r="B51" s="16"/>
      <c r="C51" s="2"/>
      <c r="D51" s="40"/>
      <c r="E51" s="27"/>
      <c r="F51" s="35"/>
      <c r="G51" s="2"/>
      <c r="H51" s="2"/>
      <c r="I51" s="2"/>
      <c r="J51" s="2"/>
      <c r="K51" s="2"/>
      <c r="L51" s="3"/>
    </row>
    <row r="52" spans="1:12" x14ac:dyDescent="0.25">
      <c r="A52" s="2"/>
      <c r="B52" s="16"/>
      <c r="C52" s="2"/>
      <c r="D52" s="40"/>
      <c r="E52" s="27"/>
      <c r="F52" s="35"/>
      <c r="G52" s="2"/>
      <c r="H52" s="2"/>
      <c r="I52" s="2"/>
      <c r="J52" s="2"/>
      <c r="K52" s="2"/>
      <c r="L52" s="3"/>
    </row>
    <row r="53" spans="1:12" x14ac:dyDescent="0.25">
      <c r="A53" s="2"/>
      <c r="B53" s="16"/>
      <c r="C53" s="2"/>
      <c r="D53" s="40"/>
      <c r="E53" s="27"/>
      <c r="F53" s="35"/>
      <c r="G53" s="2"/>
      <c r="H53" s="2"/>
      <c r="I53" s="2"/>
      <c r="J53" s="2"/>
      <c r="K53" s="2"/>
      <c r="L53" s="3"/>
    </row>
    <row r="54" spans="1:12" x14ac:dyDescent="0.25">
      <c r="A54" s="2"/>
      <c r="B54" s="16"/>
      <c r="C54" s="2"/>
      <c r="D54" s="40"/>
      <c r="E54" s="27"/>
      <c r="F54" s="35"/>
      <c r="G54" s="2"/>
      <c r="H54" s="2"/>
      <c r="I54" s="2"/>
      <c r="J54" s="2"/>
      <c r="K54" s="2"/>
      <c r="L54" s="3"/>
    </row>
    <row r="55" spans="1:12" x14ac:dyDescent="0.25">
      <c r="A55" s="2"/>
      <c r="B55" s="16"/>
      <c r="C55" s="2"/>
      <c r="D55" s="40"/>
      <c r="E55" s="27"/>
      <c r="F55" s="35"/>
      <c r="G55" s="2"/>
      <c r="H55" s="2"/>
      <c r="I55" s="2"/>
      <c r="J55" s="2"/>
      <c r="K55" s="2"/>
      <c r="L55" s="3"/>
    </row>
    <row r="56" spans="1:12" x14ac:dyDescent="0.25">
      <c r="A56" s="2"/>
      <c r="B56" s="16"/>
      <c r="C56" s="2"/>
      <c r="D56" s="40"/>
      <c r="E56" s="27"/>
      <c r="F56" s="35"/>
      <c r="G56" s="2"/>
      <c r="H56" s="2"/>
      <c r="I56" s="2"/>
      <c r="J56" s="2"/>
      <c r="K56" s="2"/>
      <c r="L56" s="3"/>
    </row>
    <row r="57" spans="1:12" x14ac:dyDescent="0.25">
      <c r="A57" s="2"/>
      <c r="B57" s="16"/>
      <c r="C57" s="2"/>
      <c r="D57" s="2"/>
      <c r="E57" s="27"/>
      <c r="F57" s="35"/>
      <c r="G57" s="2"/>
      <c r="H57" s="2"/>
      <c r="I57" s="2"/>
      <c r="J57" s="2"/>
      <c r="K57" s="2"/>
      <c r="L57" s="3"/>
    </row>
    <row r="58" spans="1:12" x14ac:dyDescent="0.25">
      <c r="A58" s="2"/>
      <c r="B58" s="16"/>
      <c r="C58" s="2"/>
      <c r="D58" s="40"/>
      <c r="E58" s="27"/>
      <c r="F58" s="35"/>
      <c r="G58" s="2"/>
      <c r="H58" s="2"/>
      <c r="I58" s="2"/>
      <c r="J58" s="2"/>
      <c r="K58" s="2"/>
      <c r="L58" s="3"/>
    </row>
    <row r="59" spans="1:12" x14ac:dyDescent="0.25">
      <c r="A59" s="2"/>
      <c r="B59" s="16"/>
      <c r="C59" s="2"/>
      <c r="D59" s="40"/>
      <c r="E59" s="27"/>
      <c r="F59" s="35"/>
      <c r="G59" s="2"/>
      <c r="H59" s="2"/>
      <c r="I59" s="2"/>
      <c r="J59" s="2"/>
      <c r="K59" s="2"/>
      <c r="L59" s="3"/>
    </row>
    <row r="60" spans="1:12" x14ac:dyDescent="0.25">
      <c r="A60" s="2"/>
      <c r="B60" s="16"/>
      <c r="C60" s="2"/>
      <c r="D60" s="40"/>
      <c r="E60" s="27"/>
      <c r="F60" s="35"/>
      <c r="G60" s="2"/>
      <c r="H60" s="2"/>
      <c r="I60" s="2"/>
      <c r="J60" s="2"/>
      <c r="K60" s="2"/>
      <c r="L60" s="3"/>
    </row>
    <row r="61" spans="1:12" x14ac:dyDescent="0.25">
      <c r="A61" s="2"/>
      <c r="B61" s="16"/>
      <c r="C61" s="2"/>
      <c r="D61" s="40"/>
      <c r="E61" s="27"/>
      <c r="F61" s="35"/>
      <c r="G61" s="2"/>
      <c r="H61" s="2"/>
      <c r="I61" s="2"/>
      <c r="J61" s="2"/>
      <c r="K61" s="2"/>
      <c r="L61" s="3"/>
    </row>
    <row r="62" spans="1:12" x14ac:dyDescent="0.25">
      <c r="A62" s="2"/>
      <c r="B62" s="16"/>
      <c r="C62" s="2"/>
      <c r="D62" s="40"/>
      <c r="E62" s="27"/>
      <c r="F62" s="35"/>
      <c r="G62" s="2"/>
      <c r="H62" s="2"/>
      <c r="I62" s="2"/>
      <c r="J62" s="2"/>
      <c r="K62" s="2"/>
      <c r="L62" s="3"/>
    </row>
    <row r="63" spans="1:12" x14ac:dyDescent="0.25">
      <c r="A63" s="2"/>
      <c r="B63" s="16"/>
      <c r="C63" s="2"/>
      <c r="D63" s="40"/>
      <c r="E63" s="27"/>
      <c r="F63" s="35"/>
      <c r="G63" s="2"/>
      <c r="H63" s="2"/>
      <c r="I63" s="2"/>
      <c r="J63" s="2"/>
      <c r="K63" s="2"/>
      <c r="L63" s="3"/>
    </row>
    <row r="64" spans="1:12" x14ac:dyDescent="0.25">
      <c r="A64" s="2"/>
      <c r="B64" s="16"/>
      <c r="C64" s="2"/>
      <c r="D64" s="40"/>
      <c r="E64" s="27"/>
      <c r="F64" s="35"/>
      <c r="G64" s="2"/>
      <c r="H64" s="2"/>
      <c r="I64" s="2"/>
      <c r="J64" s="2"/>
      <c r="K64" s="2"/>
      <c r="L64" s="3"/>
    </row>
    <row r="65" spans="1:12" x14ac:dyDescent="0.25">
      <c r="A65" s="2"/>
      <c r="B65" s="16"/>
      <c r="C65" s="2"/>
      <c r="D65" s="40"/>
      <c r="E65" s="27"/>
      <c r="F65" s="35"/>
      <c r="G65" s="2"/>
      <c r="H65" s="2"/>
      <c r="I65" s="2"/>
      <c r="J65" s="2"/>
      <c r="K65" s="2"/>
      <c r="L65" s="3"/>
    </row>
    <row r="66" spans="1:12" x14ac:dyDescent="0.25">
      <c r="A66" s="2"/>
      <c r="B66" s="16"/>
      <c r="C66" s="2"/>
      <c r="D66" s="40"/>
      <c r="E66" s="27"/>
      <c r="F66" s="35"/>
      <c r="G66" s="2"/>
      <c r="H66" s="2"/>
      <c r="I66" s="2"/>
      <c r="J66" s="2"/>
      <c r="K66" s="2"/>
      <c r="L66" s="3"/>
    </row>
    <row r="67" spans="1:12" x14ac:dyDescent="0.25">
      <c r="A67" s="2"/>
      <c r="B67" s="16"/>
      <c r="C67" s="2"/>
      <c r="D67" s="40"/>
      <c r="E67" s="27"/>
      <c r="F67" s="35"/>
      <c r="G67" s="2"/>
      <c r="H67" s="2"/>
      <c r="I67" s="2"/>
      <c r="J67" s="2"/>
      <c r="K67" s="2"/>
      <c r="L67" s="3"/>
    </row>
    <row r="68" spans="1:12" x14ac:dyDescent="0.25">
      <c r="A68" s="2"/>
      <c r="B68" s="16"/>
      <c r="C68" s="2"/>
      <c r="D68" s="40"/>
      <c r="E68" s="27"/>
      <c r="F68" s="35"/>
      <c r="G68" s="2"/>
      <c r="H68" s="2"/>
      <c r="I68" s="2"/>
      <c r="J68" s="2"/>
      <c r="K68" s="2"/>
      <c r="L68" s="3"/>
    </row>
    <row r="69" spans="1:12" x14ac:dyDescent="0.25">
      <c r="A69" s="2"/>
      <c r="B69" s="16"/>
      <c r="C69" s="2"/>
      <c r="D69" s="40"/>
      <c r="E69" s="27"/>
      <c r="F69" s="35"/>
      <c r="G69" s="2"/>
      <c r="H69" s="2"/>
      <c r="I69" s="2"/>
      <c r="J69" s="2"/>
      <c r="K69" s="2"/>
      <c r="L69" s="3"/>
    </row>
    <row r="70" spans="1:12" x14ac:dyDescent="0.25">
      <c r="A70" s="2"/>
      <c r="B70" s="16"/>
      <c r="C70" s="2"/>
      <c r="D70" s="40"/>
      <c r="E70" s="27"/>
      <c r="F70" s="35"/>
      <c r="G70" s="2"/>
      <c r="H70" s="2"/>
      <c r="I70" s="2"/>
      <c r="J70" s="2"/>
      <c r="K70" s="2"/>
      <c r="L70" s="3"/>
    </row>
    <row r="71" spans="1:12" x14ac:dyDescent="0.25">
      <c r="A71" s="2"/>
      <c r="B71" s="16"/>
      <c r="C71" s="2"/>
      <c r="D71" s="40"/>
      <c r="E71" s="27"/>
      <c r="F71" s="35"/>
      <c r="G71" s="2"/>
      <c r="H71" s="2"/>
      <c r="I71" s="2"/>
      <c r="J71" s="2"/>
      <c r="K71" s="2"/>
      <c r="L71" s="3"/>
    </row>
    <row r="72" spans="1:12" x14ac:dyDescent="0.25">
      <c r="A72" s="2"/>
      <c r="B72" s="16"/>
      <c r="C72" s="2"/>
      <c r="D72" s="40"/>
      <c r="E72" s="27"/>
      <c r="F72" s="35"/>
      <c r="G72" s="2"/>
      <c r="H72" s="2"/>
      <c r="I72" s="2"/>
      <c r="J72" s="2"/>
      <c r="K72" s="2"/>
      <c r="L72" s="3"/>
    </row>
    <row r="73" spans="1:12" x14ac:dyDescent="0.25">
      <c r="A73" s="2"/>
      <c r="B73" s="16"/>
      <c r="C73" s="2"/>
      <c r="D73" s="40"/>
      <c r="E73" s="27"/>
      <c r="F73" s="35"/>
      <c r="G73" s="2"/>
      <c r="H73" s="2"/>
      <c r="I73" s="2"/>
      <c r="J73" s="2"/>
      <c r="K73" s="2"/>
      <c r="L73" s="3"/>
    </row>
    <row r="74" spans="1:12" x14ac:dyDescent="0.25">
      <c r="A74" s="2"/>
      <c r="B74" s="16"/>
      <c r="C74" s="2"/>
      <c r="D74" s="40"/>
      <c r="E74" s="27"/>
      <c r="F74" s="35"/>
      <c r="G74" s="2"/>
      <c r="H74" s="2"/>
      <c r="I74" s="2"/>
      <c r="J74" s="2"/>
      <c r="K74" s="2"/>
      <c r="L74" s="3"/>
    </row>
    <row r="75" spans="1:12" x14ac:dyDescent="0.25">
      <c r="A75" s="2"/>
      <c r="B75" s="16"/>
      <c r="C75" s="2"/>
      <c r="D75" s="40"/>
      <c r="E75" s="27"/>
      <c r="F75" s="35"/>
      <c r="G75" s="2"/>
      <c r="H75" s="2"/>
      <c r="I75" s="2"/>
      <c r="J75" s="2"/>
      <c r="K75" s="2"/>
      <c r="L75" s="3"/>
    </row>
    <row r="76" spans="1:12" x14ac:dyDescent="0.25">
      <c r="A76" s="2"/>
      <c r="B76" s="16"/>
      <c r="C76" s="2"/>
      <c r="D76" s="40"/>
      <c r="E76" s="27"/>
      <c r="F76" s="35"/>
      <c r="G76" s="2"/>
      <c r="H76" s="2"/>
      <c r="I76" s="2"/>
      <c r="J76" s="2"/>
      <c r="K76" s="2"/>
      <c r="L76" s="3"/>
    </row>
    <row r="77" spans="1:12" x14ac:dyDescent="0.25">
      <c r="A77" s="2"/>
      <c r="B77" s="16"/>
      <c r="C77" s="2"/>
      <c r="D77" s="40"/>
      <c r="E77" s="27"/>
      <c r="F77" s="35"/>
      <c r="G77" s="2"/>
      <c r="H77" s="2"/>
      <c r="I77" s="2"/>
      <c r="J77" s="2"/>
      <c r="K77" s="2"/>
      <c r="L77" s="3"/>
    </row>
    <row r="78" spans="1:12" x14ac:dyDescent="0.25">
      <c r="A78" s="2"/>
      <c r="B78" s="16"/>
      <c r="C78" s="2"/>
      <c r="D78" s="40"/>
      <c r="E78" s="27"/>
      <c r="F78" s="35"/>
      <c r="G78" s="2"/>
      <c r="H78" s="2"/>
      <c r="I78" s="2"/>
      <c r="J78" s="2"/>
      <c r="K78" s="2"/>
      <c r="L78" s="3"/>
    </row>
    <row r="79" spans="1:12" ht="15.75" x14ac:dyDescent="0.25">
      <c r="A79" s="2"/>
      <c r="B79" s="16"/>
      <c r="C79" s="2"/>
      <c r="D79" s="39"/>
      <c r="E79" s="27"/>
      <c r="F79" s="35"/>
      <c r="G79" s="2"/>
      <c r="H79" s="2"/>
      <c r="I79" s="2"/>
      <c r="J79" s="2"/>
      <c r="K79" s="2"/>
      <c r="L79" s="3"/>
    </row>
    <row r="80" spans="1:12" ht="15.75" x14ac:dyDescent="0.25">
      <c r="A80" s="2"/>
      <c r="B80" s="16"/>
      <c r="C80" s="2"/>
      <c r="D80" s="39"/>
      <c r="E80" s="27"/>
      <c r="F80" s="35"/>
      <c r="G80" s="2"/>
      <c r="H80" s="2"/>
      <c r="I80" s="2"/>
      <c r="J80" s="2"/>
      <c r="K80" s="2"/>
      <c r="L80" s="3"/>
    </row>
    <row r="81" spans="1:12" ht="15.75" x14ac:dyDescent="0.25">
      <c r="A81" s="2"/>
      <c r="B81" s="16"/>
      <c r="C81" s="2"/>
      <c r="D81" s="39"/>
      <c r="E81" s="27"/>
      <c r="F81" s="35"/>
      <c r="G81" s="2"/>
      <c r="H81" s="2"/>
      <c r="I81" s="2"/>
      <c r="J81" s="2"/>
      <c r="K81" s="2"/>
      <c r="L81" s="3"/>
    </row>
    <row r="82" spans="1:12" ht="15.75" x14ac:dyDescent="0.25">
      <c r="A82" s="2"/>
      <c r="B82" s="16"/>
      <c r="C82" s="2"/>
      <c r="D82" s="39"/>
      <c r="E82" s="27"/>
      <c r="F82" s="35"/>
      <c r="G82" s="2"/>
      <c r="H82" s="2"/>
      <c r="I82" s="2"/>
      <c r="J82" s="2"/>
      <c r="K82" s="2"/>
      <c r="L82" s="3"/>
    </row>
    <row r="83" spans="1:12" ht="15.75" x14ac:dyDescent="0.25">
      <c r="A83" s="2"/>
      <c r="B83" s="16"/>
      <c r="C83" s="2"/>
      <c r="D83" s="39"/>
      <c r="E83" s="27"/>
      <c r="F83" s="35"/>
      <c r="G83" s="2"/>
      <c r="H83" s="2"/>
      <c r="I83" s="2"/>
      <c r="J83" s="2"/>
      <c r="K83" s="2"/>
      <c r="L83" s="3"/>
    </row>
    <row r="84" spans="1:12" ht="15.75" x14ac:dyDescent="0.25">
      <c r="A84" s="2"/>
      <c r="B84" s="16"/>
      <c r="C84" s="2"/>
      <c r="D84" s="39"/>
      <c r="E84" s="27"/>
      <c r="F84" s="35"/>
      <c r="G84" s="2"/>
      <c r="H84" s="2"/>
      <c r="I84" s="2"/>
      <c r="J84" s="2"/>
      <c r="K84" s="2"/>
      <c r="L84" s="3"/>
    </row>
    <row r="85" spans="1:12" ht="15.75" x14ac:dyDescent="0.25">
      <c r="A85" s="2"/>
      <c r="B85" s="16"/>
      <c r="C85" s="2"/>
      <c r="D85" s="39"/>
      <c r="E85" s="27"/>
      <c r="F85" s="35"/>
      <c r="G85" s="2"/>
      <c r="H85" s="2"/>
      <c r="I85" s="2"/>
      <c r="J85" s="2"/>
      <c r="K85" s="2"/>
      <c r="L85" s="3"/>
    </row>
    <row r="86" spans="1:12" ht="15.75" x14ac:dyDescent="0.25">
      <c r="A86" s="2"/>
      <c r="B86" s="16"/>
      <c r="C86" s="2"/>
      <c r="D86" s="39"/>
      <c r="E86" s="27"/>
      <c r="F86" s="35"/>
      <c r="G86" s="2"/>
      <c r="H86" s="2"/>
      <c r="I86" s="2"/>
      <c r="J86" s="2"/>
      <c r="K86" s="2"/>
      <c r="L86" s="3"/>
    </row>
    <row r="87" spans="1:12" ht="15.75" x14ac:dyDescent="0.25">
      <c r="A87" s="2"/>
      <c r="B87" s="16"/>
      <c r="C87" s="2"/>
      <c r="D87" s="39"/>
      <c r="E87" s="27"/>
      <c r="F87" s="35"/>
      <c r="G87" s="2"/>
      <c r="H87" s="2"/>
      <c r="I87" s="2"/>
      <c r="J87" s="2"/>
      <c r="K87" s="2"/>
      <c r="L87" s="3"/>
    </row>
    <row r="88" spans="1:12" x14ac:dyDescent="0.25">
      <c r="A88" s="2"/>
      <c r="B88" s="16"/>
      <c r="C88" s="2"/>
      <c r="D88" s="2"/>
      <c r="E88" s="27"/>
      <c r="F88" s="35"/>
      <c r="G88" s="2"/>
      <c r="H88" s="2"/>
      <c r="I88" s="2"/>
      <c r="J88" s="2"/>
      <c r="K88" s="2"/>
      <c r="L88" s="3"/>
    </row>
    <row r="89" spans="1:12" ht="15.75" x14ac:dyDescent="0.25">
      <c r="A89" s="2"/>
      <c r="B89" s="16"/>
      <c r="C89" s="2"/>
      <c r="D89" s="39"/>
      <c r="E89" s="27"/>
      <c r="F89" s="35"/>
      <c r="G89" s="2"/>
      <c r="H89" s="2"/>
      <c r="I89" s="2"/>
      <c r="J89" s="2"/>
      <c r="K89" s="2"/>
      <c r="L89" s="3"/>
    </row>
    <row r="90" spans="1:12" ht="15.75" x14ac:dyDescent="0.25">
      <c r="A90" s="2"/>
      <c r="B90" s="16"/>
      <c r="C90" s="2"/>
      <c r="D90" s="39"/>
      <c r="E90" s="27"/>
      <c r="F90" s="35"/>
      <c r="G90" s="2"/>
      <c r="H90" s="2"/>
      <c r="I90" s="2"/>
      <c r="J90" s="2"/>
      <c r="K90" s="2"/>
      <c r="L90" s="3"/>
    </row>
    <row r="91" spans="1:12" ht="15.75" x14ac:dyDescent="0.25">
      <c r="A91" s="2"/>
      <c r="B91" s="16"/>
      <c r="C91" s="2"/>
      <c r="D91" s="39"/>
      <c r="E91" s="27"/>
      <c r="F91" s="35"/>
      <c r="G91" s="2"/>
      <c r="H91" s="2"/>
      <c r="I91" s="2"/>
      <c r="J91" s="2"/>
      <c r="K91" s="2"/>
      <c r="L91" s="3"/>
    </row>
    <row r="92" spans="1:12" ht="15.75" x14ac:dyDescent="0.25">
      <c r="A92" s="2"/>
      <c r="B92" s="16"/>
      <c r="C92" s="2"/>
      <c r="D92" s="39"/>
      <c r="E92" s="27"/>
      <c r="F92" s="35"/>
      <c r="G92" s="2"/>
      <c r="H92" s="2"/>
      <c r="I92" s="2"/>
      <c r="J92" s="2"/>
      <c r="K92" s="2"/>
      <c r="L92" s="3"/>
    </row>
    <row r="93" spans="1:12" ht="15.75" x14ac:dyDescent="0.25">
      <c r="A93" s="2"/>
      <c r="B93" s="16"/>
      <c r="C93" s="2"/>
      <c r="D93" s="39"/>
      <c r="E93" s="27"/>
      <c r="F93" s="35"/>
      <c r="G93" s="2"/>
      <c r="H93" s="2"/>
      <c r="I93" s="2"/>
      <c r="J93" s="2"/>
      <c r="K93" s="2"/>
      <c r="L93" s="3"/>
    </row>
    <row r="94" spans="1:12" ht="15.75" x14ac:dyDescent="0.25">
      <c r="A94" s="2"/>
      <c r="B94" s="16"/>
      <c r="C94" s="2"/>
      <c r="D94" s="39"/>
      <c r="E94" s="27"/>
      <c r="F94" s="35"/>
      <c r="G94" s="2"/>
      <c r="H94" s="2"/>
      <c r="I94" s="2"/>
      <c r="J94" s="2"/>
      <c r="K94" s="2"/>
      <c r="L94" s="3"/>
    </row>
    <row r="95" spans="1:12" ht="15.75" x14ac:dyDescent="0.25">
      <c r="A95" s="2"/>
      <c r="B95" s="16"/>
      <c r="C95" s="2"/>
      <c r="D95" s="39"/>
      <c r="E95" s="27"/>
      <c r="F95" s="35"/>
      <c r="G95" s="2"/>
      <c r="H95" s="2"/>
      <c r="I95" s="2"/>
      <c r="J95" s="2"/>
      <c r="K95" s="2"/>
      <c r="L95" s="3"/>
    </row>
    <row r="96" spans="1:12" ht="15.75" x14ac:dyDescent="0.25">
      <c r="A96" s="2"/>
      <c r="B96" s="16"/>
      <c r="C96" s="2"/>
      <c r="D96" s="37"/>
      <c r="E96" s="27"/>
      <c r="F96" s="35"/>
      <c r="G96" s="2"/>
      <c r="H96" s="2"/>
      <c r="I96" s="2"/>
      <c r="J96" s="2"/>
      <c r="K96" s="2"/>
      <c r="L96" s="3"/>
    </row>
    <row r="97" spans="1:12" ht="15.75" x14ac:dyDescent="0.25">
      <c r="A97" s="2"/>
      <c r="B97" s="12"/>
      <c r="C97" s="2"/>
      <c r="D97" s="37"/>
      <c r="E97" s="27"/>
      <c r="F97" s="35"/>
      <c r="G97" s="2"/>
      <c r="H97" s="2"/>
      <c r="I97" s="2"/>
      <c r="J97" s="2"/>
      <c r="K97" s="2"/>
      <c r="L97" s="3"/>
    </row>
    <row r="98" spans="1:12" ht="15.75" x14ac:dyDescent="0.25">
      <c r="A98" s="2"/>
      <c r="B98" s="16"/>
      <c r="C98" s="2"/>
      <c r="D98" s="37"/>
      <c r="E98" s="27"/>
      <c r="F98" s="35"/>
      <c r="G98" s="2"/>
      <c r="H98" s="2"/>
      <c r="I98" s="2"/>
      <c r="J98" s="2"/>
      <c r="K98" s="2"/>
      <c r="L98" s="3"/>
    </row>
    <row r="99" spans="1:12" ht="15.75" x14ac:dyDescent="0.25">
      <c r="A99" s="2"/>
      <c r="B99" s="16"/>
      <c r="C99" s="2"/>
      <c r="D99" s="37"/>
      <c r="E99" s="27"/>
      <c r="F99" s="35"/>
      <c r="G99" s="2"/>
      <c r="H99" s="2"/>
      <c r="I99" s="2"/>
      <c r="J99" s="2"/>
      <c r="K99" s="2"/>
      <c r="L99" s="3"/>
    </row>
    <row r="100" spans="1:12" ht="15.75" x14ac:dyDescent="0.25">
      <c r="A100" s="2"/>
      <c r="B100" s="16"/>
      <c r="C100" s="2"/>
      <c r="D100" s="37"/>
      <c r="E100" s="27"/>
      <c r="F100" s="35"/>
      <c r="G100" s="2"/>
      <c r="H100" s="2"/>
      <c r="I100" s="2"/>
      <c r="J100" s="2"/>
      <c r="K100" s="2"/>
      <c r="L100" s="3"/>
    </row>
    <row r="101" spans="1:12" ht="15.75" x14ac:dyDescent="0.25">
      <c r="A101" s="2"/>
      <c r="B101" s="16"/>
      <c r="C101" s="2"/>
      <c r="D101" s="37"/>
      <c r="E101" s="27"/>
      <c r="F101" s="35"/>
      <c r="G101" s="2"/>
      <c r="H101" s="2"/>
      <c r="I101" s="2"/>
      <c r="J101" s="2"/>
      <c r="K101" s="2"/>
      <c r="L101" s="3"/>
    </row>
    <row r="102" spans="1:12" ht="15.75" x14ac:dyDescent="0.25">
      <c r="A102" s="2"/>
      <c r="B102" s="16"/>
      <c r="C102" s="2"/>
      <c r="D102" s="37"/>
      <c r="E102" s="27"/>
      <c r="F102" s="35"/>
      <c r="G102" s="2"/>
      <c r="H102" s="2"/>
      <c r="I102" s="2"/>
      <c r="J102" s="2"/>
      <c r="K102" s="2"/>
      <c r="L102" s="3"/>
    </row>
    <row r="103" spans="1:12" ht="15.75" x14ac:dyDescent="0.25">
      <c r="A103" s="2"/>
      <c r="B103" s="16"/>
      <c r="C103" s="2"/>
      <c r="D103" s="37"/>
      <c r="E103" s="27"/>
      <c r="F103" s="35"/>
      <c r="G103" s="2"/>
      <c r="H103" s="2"/>
      <c r="I103" s="2"/>
      <c r="J103" s="2"/>
      <c r="K103" s="2"/>
      <c r="L103" s="3"/>
    </row>
    <row r="104" spans="1:12" ht="15.75" x14ac:dyDescent="0.25">
      <c r="A104" s="2"/>
      <c r="B104" s="16"/>
      <c r="C104" s="2"/>
      <c r="D104" s="37"/>
      <c r="E104" s="27"/>
      <c r="F104" s="35"/>
      <c r="G104" s="2"/>
      <c r="H104" s="2"/>
      <c r="I104" s="2"/>
      <c r="J104" s="2"/>
      <c r="K104" s="2"/>
      <c r="L104" s="3"/>
    </row>
    <row r="105" spans="1:12" ht="15.75" x14ac:dyDescent="0.25">
      <c r="A105" s="2"/>
      <c r="B105" s="16"/>
      <c r="C105" s="2"/>
      <c r="D105" s="37"/>
      <c r="E105" s="27"/>
      <c r="F105" s="35"/>
      <c r="G105" s="2"/>
      <c r="H105" s="2"/>
      <c r="I105" s="2"/>
      <c r="J105" s="2"/>
      <c r="K105" s="2"/>
      <c r="L105" s="3"/>
    </row>
    <row r="106" spans="1:12" ht="15.75" x14ac:dyDescent="0.25">
      <c r="A106" s="2"/>
      <c r="B106" s="16"/>
      <c r="C106" s="2"/>
      <c r="D106" s="37"/>
      <c r="E106" s="27"/>
      <c r="F106" s="35"/>
      <c r="G106" s="2"/>
      <c r="H106" s="2"/>
      <c r="I106" s="2"/>
      <c r="J106" s="2"/>
      <c r="K106" s="2"/>
      <c r="L106" s="3"/>
    </row>
    <row r="107" spans="1:12" ht="15.75" x14ac:dyDescent="0.25">
      <c r="A107" s="2"/>
      <c r="B107" s="16"/>
      <c r="C107" s="2"/>
      <c r="D107" s="37"/>
      <c r="E107" s="27"/>
      <c r="F107" s="35"/>
      <c r="G107" s="2"/>
      <c r="H107" s="2"/>
      <c r="I107" s="2"/>
      <c r="J107" s="2"/>
      <c r="K107" s="2"/>
      <c r="L107" s="3"/>
    </row>
    <row r="108" spans="1:12" ht="15.75" x14ac:dyDescent="0.25">
      <c r="A108" s="2"/>
      <c r="B108" s="16"/>
      <c r="C108" s="2"/>
      <c r="D108" s="37"/>
      <c r="E108" s="27"/>
      <c r="F108" s="35"/>
      <c r="G108" s="2"/>
      <c r="H108" s="2"/>
      <c r="I108" s="2"/>
      <c r="J108" s="2"/>
      <c r="K108" s="2"/>
      <c r="L108" s="3"/>
    </row>
    <row r="109" spans="1:12" ht="15.75" x14ac:dyDescent="0.25">
      <c r="A109" s="2"/>
      <c r="B109" s="16"/>
      <c r="C109" s="2"/>
      <c r="D109" s="37"/>
      <c r="E109" s="27"/>
      <c r="F109" s="35"/>
      <c r="G109" s="2"/>
      <c r="H109" s="2"/>
      <c r="I109" s="2"/>
      <c r="J109" s="2"/>
      <c r="K109" s="2"/>
      <c r="L109" s="3"/>
    </row>
    <row r="110" spans="1:12" ht="15.75" x14ac:dyDescent="0.25">
      <c r="A110" s="2"/>
      <c r="B110" s="16"/>
      <c r="C110" s="2"/>
      <c r="D110" s="37"/>
      <c r="E110" s="27"/>
      <c r="F110" s="35"/>
      <c r="G110" s="2"/>
      <c r="H110" s="2"/>
      <c r="I110" s="2"/>
      <c r="J110" s="2"/>
      <c r="K110" s="2"/>
      <c r="L110" s="3"/>
    </row>
    <row r="111" spans="1:12" ht="15.75" x14ac:dyDescent="0.25">
      <c r="A111" s="2"/>
      <c r="B111" s="16"/>
      <c r="C111" s="2"/>
      <c r="D111" s="37"/>
      <c r="E111" s="27"/>
      <c r="F111" s="35"/>
      <c r="G111" s="2"/>
      <c r="H111" s="2"/>
      <c r="I111" s="2"/>
      <c r="J111" s="2"/>
      <c r="K111" s="2"/>
      <c r="L111" s="3"/>
    </row>
    <row r="112" spans="1:12" ht="15.75" x14ac:dyDescent="0.25">
      <c r="A112" s="2"/>
      <c r="B112" s="16"/>
      <c r="C112" s="2"/>
      <c r="D112" s="37"/>
      <c r="E112" s="27"/>
      <c r="F112" s="35"/>
      <c r="G112" s="2"/>
      <c r="H112" s="2"/>
      <c r="I112" s="2"/>
      <c r="J112" s="2"/>
      <c r="K112" s="2"/>
      <c r="L112" s="3"/>
    </row>
    <row r="113" spans="1:12" ht="15.75" x14ac:dyDescent="0.25">
      <c r="A113" s="2"/>
      <c r="B113" s="16"/>
      <c r="C113" s="2"/>
      <c r="D113" s="37"/>
      <c r="E113" s="27"/>
      <c r="F113" s="35"/>
      <c r="G113" s="2"/>
      <c r="H113" s="2"/>
      <c r="I113" s="2"/>
      <c r="J113" s="2"/>
      <c r="K113" s="2"/>
      <c r="L113" s="3"/>
    </row>
    <row r="114" spans="1:12" x14ac:dyDescent="0.25">
      <c r="A114" s="2"/>
      <c r="B114" s="16"/>
      <c r="C114" s="2"/>
      <c r="D114" s="2"/>
      <c r="E114" s="27"/>
      <c r="F114" s="19"/>
      <c r="G114" s="18"/>
      <c r="H114" s="18"/>
      <c r="I114" s="18"/>
      <c r="J114" s="18"/>
      <c r="K114" s="2"/>
      <c r="L114" s="3"/>
    </row>
    <row r="115" spans="1:12" x14ac:dyDescent="0.25">
      <c r="A115" s="20"/>
      <c r="B115" s="16"/>
      <c r="C115" s="2"/>
      <c r="D115" s="2"/>
      <c r="E115" s="27"/>
      <c r="F115" s="19"/>
      <c r="G115" s="18"/>
      <c r="H115" s="18"/>
      <c r="I115" s="18"/>
      <c r="J115" s="18"/>
      <c r="K115" s="2"/>
      <c r="L115" s="3"/>
    </row>
    <row r="116" spans="1:12" x14ac:dyDescent="0.25">
      <c r="A116" s="4"/>
      <c r="B116" s="5"/>
      <c r="C116" s="16"/>
      <c r="D116" s="20"/>
      <c r="E116" s="28"/>
      <c r="F116" s="19"/>
      <c r="G116" s="18"/>
      <c r="H116" s="18"/>
      <c r="I116" s="18"/>
      <c r="J116" s="18"/>
      <c r="K116" s="22"/>
      <c r="L116" s="17"/>
    </row>
    <row r="117" spans="1:12" x14ac:dyDescent="0.25">
      <c r="A117" s="4"/>
      <c r="B117" s="16"/>
      <c r="C117" s="16"/>
      <c r="D117" s="20"/>
      <c r="E117" s="28"/>
      <c r="F117" s="19"/>
      <c r="G117" s="18"/>
      <c r="H117" s="18"/>
      <c r="I117" s="18"/>
      <c r="J117" s="18"/>
      <c r="K117" s="22"/>
      <c r="L117" s="17"/>
    </row>
    <row r="118" spans="1:12" x14ac:dyDescent="0.25">
      <c r="A118" s="4"/>
      <c r="B118" s="16"/>
      <c r="C118" s="16"/>
      <c r="D118" s="20"/>
      <c r="E118" s="28"/>
      <c r="F118" s="19"/>
      <c r="G118" s="18"/>
      <c r="H118" s="18"/>
      <c r="I118" s="18"/>
      <c r="J118" s="18"/>
      <c r="K118" s="22"/>
      <c r="L118" s="17"/>
    </row>
    <row r="119" spans="1:12" x14ac:dyDescent="0.25">
      <c r="A119" s="4"/>
      <c r="B119" s="16"/>
      <c r="C119" s="16"/>
      <c r="D119" s="20"/>
      <c r="E119" s="28"/>
      <c r="F119" s="19"/>
      <c r="G119" s="18"/>
      <c r="H119" s="18"/>
      <c r="I119" s="18"/>
      <c r="J119" s="18"/>
      <c r="K119" s="22"/>
      <c r="L119" s="17"/>
    </row>
    <row r="120" spans="1:12" x14ac:dyDescent="0.25">
      <c r="A120" s="133" t="str">
        <f>"Total Invoices: "&amp;SUBTOTAL(3,tblData4[Number])</f>
        <v>Total Invoices: 0</v>
      </c>
      <c r="B120" s="133"/>
      <c r="C120" s="133"/>
      <c r="D120" s="4"/>
      <c r="E120" s="134">
        <f>SUBTOTAL(109,tblData4[Amount])</f>
        <v>0</v>
      </c>
      <c r="F120" s="135"/>
      <c r="G120" s="136">
        <f>SUBTOTAL(109,tblData4[0-30 Days])</f>
        <v>0</v>
      </c>
      <c r="H120" s="136">
        <f>SUBTOTAL(109,tblData4[30-60 Days])</f>
        <v>0</v>
      </c>
      <c r="I120" s="136">
        <f>SUBTOTAL(109,tblData4[60-90 Days])</f>
        <v>0</v>
      </c>
      <c r="J120" s="136">
        <f>SUBTOTAL(109,tblData4[&gt;90 Days])</f>
        <v>0</v>
      </c>
      <c r="K120" s="136"/>
      <c r="L120" s="137"/>
    </row>
  </sheetData>
  <conditionalFormatting sqref="F13:F119">
    <cfRule type="expression" dxfId="138" priority="1">
      <formula>$G13&lt;45</formula>
    </cfRule>
    <cfRule type="colorScale" priority="2">
      <colorScale>
        <cfvo type="num" val="0"/>
        <cfvo type="num" val="61"/>
        <cfvo type="num" val="91"/>
        <color theme="4"/>
        <color theme="5" tint="0.79998168889431442"/>
        <color theme="5"/>
      </colorScale>
    </cfRule>
  </conditionalFormatting>
  <pageMargins left="0.7" right="0.7" top="0.75" bottom="0.75" header="0.3" footer="0.3"/>
  <pageSetup orientation="portrait" r:id="rId1"/>
  <drawing r:id="rId2"/>
  <tableParts count="1">
    <tablePart r:id="rId3"/>
  </tableParts>
  <extLst>
    <ext xmlns:x14="http://schemas.microsoft.com/office/spreadsheetml/2009/9/main" uri="{05C60535-1F16-4fd2-B633-F4F36F0B64E0}">
      <x14:sparklineGroups xmlns:xm="http://schemas.microsoft.com/office/excel/2006/main">
        <x14:sparklineGroup displayEmptyCellsAs="gap" markers="1" minAxisType="group" maxAxisType="group">
          <x14:colorSeries rgb="FF0070C0"/>
          <x14:colorNegative rgb="FF000000"/>
          <x14:colorAxis rgb="FF000000"/>
          <x14:colorMarkers rgb="FF000000"/>
          <x14:colorFirst rgb="FF000000"/>
          <x14:colorLast rgb="FF000000"/>
          <x14:colorHigh rgb="FF000000"/>
          <x14:colorLow rgb="FF000000"/>
          <x14:sparklines>
            <x14:sparkline>
              <xm:f>SEPT!G13:J13</xm:f>
              <xm:sqref>L13</xm:sqref>
            </x14:sparkline>
            <x14:sparkline>
              <xm:f>SEPT!G14:J14</xm:f>
              <xm:sqref>L14</xm:sqref>
            </x14:sparkline>
            <x14:sparkline>
              <xm:f>SEPT!G15:J15</xm:f>
              <xm:sqref>L15</xm:sqref>
            </x14:sparkline>
            <x14:sparkline>
              <xm:f>SEPT!G16:J16</xm:f>
              <xm:sqref>L16</xm:sqref>
            </x14:sparkline>
            <x14:sparkline>
              <xm:f>SEPT!G17:J17</xm:f>
              <xm:sqref>L17</xm:sqref>
            </x14:sparkline>
            <x14:sparkline>
              <xm:f>SEPT!G18:J18</xm:f>
              <xm:sqref>L18</xm:sqref>
            </x14:sparkline>
            <x14:sparkline>
              <xm:f>SEPT!G19:J19</xm:f>
              <xm:sqref>L19</xm:sqref>
            </x14:sparkline>
            <x14:sparkline>
              <xm:f>SEPT!G20:J20</xm:f>
              <xm:sqref>L20</xm:sqref>
            </x14:sparkline>
            <x14:sparkline>
              <xm:f>SEPT!G21:J21</xm:f>
              <xm:sqref>L21</xm:sqref>
            </x14:sparkline>
            <x14:sparkline>
              <xm:f>SEPT!G22:J22</xm:f>
              <xm:sqref>L22</xm:sqref>
            </x14:sparkline>
            <x14:sparkline>
              <xm:f>SEPT!G23:J23</xm:f>
              <xm:sqref>L23</xm:sqref>
            </x14:sparkline>
            <x14:sparkline>
              <xm:f>SEPT!G24:J24</xm:f>
              <xm:sqref>L24</xm:sqref>
            </x14:sparkline>
            <x14:sparkline>
              <xm:f>SEPT!G25:J25</xm:f>
              <xm:sqref>L25</xm:sqref>
            </x14:sparkline>
            <x14:sparkline>
              <xm:f>SEPT!G26:J26</xm:f>
              <xm:sqref>L26</xm:sqref>
            </x14:sparkline>
            <x14:sparkline>
              <xm:f>SEPT!G27:J27</xm:f>
              <xm:sqref>L27</xm:sqref>
            </x14:sparkline>
            <x14:sparkline>
              <xm:f>SEPT!G28:J28</xm:f>
              <xm:sqref>L28</xm:sqref>
            </x14:sparkline>
            <x14:sparkline>
              <xm:f>SEPT!G29:J29</xm:f>
              <xm:sqref>L29</xm:sqref>
            </x14:sparkline>
            <x14:sparkline>
              <xm:f>SEPT!G30:J30</xm:f>
              <xm:sqref>L30</xm:sqref>
            </x14:sparkline>
            <x14:sparkline>
              <xm:f>SEPT!G31:J31</xm:f>
              <xm:sqref>L31</xm:sqref>
            </x14:sparkline>
            <x14:sparkline>
              <xm:f>SEPT!G32:J32</xm:f>
              <xm:sqref>L32</xm:sqref>
            </x14:sparkline>
            <x14:sparkline>
              <xm:f>SEPT!G33:J33</xm:f>
              <xm:sqref>L33</xm:sqref>
            </x14:sparkline>
            <x14:sparkline>
              <xm:f>SEPT!G34:J34</xm:f>
              <xm:sqref>L34</xm:sqref>
            </x14:sparkline>
            <x14:sparkline>
              <xm:f>SEPT!G35:J35</xm:f>
              <xm:sqref>L35</xm:sqref>
            </x14:sparkline>
            <x14:sparkline>
              <xm:f>SEPT!G36:J36</xm:f>
              <xm:sqref>L36</xm:sqref>
            </x14:sparkline>
            <x14:sparkline>
              <xm:f>SEPT!G37:J37</xm:f>
              <xm:sqref>L37</xm:sqref>
            </x14:sparkline>
            <x14:sparkline>
              <xm:f>SEPT!G38:J38</xm:f>
              <xm:sqref>L38</xm:sqref>
            </x14:sparkline>
            <x14:sparkline>
              <xm:f>SEPT!G39:J39</xm:f>
              <xm:sqref>L39</xm:sqref>
            </x14:sparkline>
            <x14:sparkline>
              <xm:f>SEPT!G40:J40</xm:f>
              <xm:sqref>L40</xm:sqref>
            </x14:sparkline>
            <x14:sparkline>
              <xm:f>SEPT!G41:J41</xm:f>
              <xm:sqref>L41</xm:sqref>
            </x14:sparkline>
            <x14:sparkline>
              <xm:f>SEPT!G42:J42</xm:f>
              <xm:sqref>L42</xm:sqref>
            </x14:sparkline>
            <x14:sparkline>
              <xm:f>SEPT!G43:J43</xm:f>
              <xm:sqref>L43</xm:sqref>
            </x14:sparkline>
            <x14:sparkline>
              <xm:f>SEPT!G44:J44</xm:f>
              <xm:sqref>L44</xm:sqref>
            </x14:sparkline>
            <x14:sparkline>
              <xm:f>SEPT!G45:J45</xm:f>
              <xm:sqref>L45</xm:sqref>
            </x14:sparkline>
            <x14:sparkline>
              <xm:f>SEPT!G46:J46</xm:f>
              <xm:sqref>L46</xm:sqref>
            </x14:sparkline>
            <x14:sparkline>
              <xm:f>SEPT!G47:J47</xm:f>
              <xm:sqref>L47</xm:sqref>
            </x14:sparkline>
            <x14:sparkline>
              <xm:f>SEPT!G48:J48</xm:f>
              <xm:sqref>L48</xm:sqref>
            </x14:sparkline>
            <x14:sparkline>
              <xm:f>SEPT!G49:J49</xm:f>
              <xm:sqref>L49</xm:sqref>
            </x14:sparkline>
            <x14:sparkline>
              <xm:f>SEPT!G50:J50</xm:f>
              <xm:sqref>L50</xm:sqref>
            </x14:sparkline>
            <x14:sparkline>
              <xm:f>SEPT!G51:J51</xm:f>
              <xm:sqref>L51</xm:sqref>
            </x14:sparkline>
            <x14:sparkline>
              <xm:f>SEPT!G52:J52</xm:f>
              <xm:sqref>L52</xm:sqref>
            </x14:sparkline>
            <x14:sparkline>
              <xm:f>SEPT!G53:J53</xm:f>
              <xm:sqref>L53</xm:sqref>
            </x14:sparkline>
            <x14:sparkline>
              <xm:f>SEPT!G54:J54</xm:f>
              <xm:sqref>L54</xm:sqref>
            </x14:sparkline>
            <x14:sparkline>
              <xm:f>SEPT!G55:J55</xm:f>
              <xm:sqref>L55</xm:sqref>
            </x14:sparkline>
            <x14:sparkline>
              <xm:f>SEPT!G56:J56</xm:f>
              <xm:sqref>L56</xm:sqref>
            </x14:sparkline>
            <x14:sparkline>
              <xm:f>SEPT!G57:J57</xm:f>
              <xm:sqref>L57</xm:sqref>
            </x14:sparkline>
            <x14:sparkline>
              <xm:f>SEPT!G58:J58</xm:f>
              <xm:sqref>L58</xm:sqref>
            </x14:sparkline>
            <x14:sparkline>
              <xm:f>SEPT!G59:J59</xm:f>
              <xm:sqref>L59</xm:sqref>
            </x14:sparkline>
            <x14:sparkline>
              <xm:f>SEPT!G60:J60</xm:f>
              <xm:sqref>L60</xm:sqref>
            </x14:sparkline>
            <x14:sparkline>
              <xm:f>SEPT!G61:J61</xm:f>
              <xm:sqref>L61</xm:sqref>
            </x14:sparkline>
            <x14:sparkline>
              <xm:f>SEPT!G62:J62</xm:f>
              <xm:sqref>L62</xm:sqref>
            </x14:sparkline>
            <x14:sparkline>
              <xm:f>SEPT!G63:J63</xm:f>
              <xm:sqref>L63</xm:sqref>
            </x14:sparkline>
            <x14:sparkline>
              <xm:f>SEPT!G64:J64</xm:f>
              <xm:sqref>L64</xm:sqref>
            </x14:sparkline>
            <x14:sparkline>
              <xm:f>SEPT!G65:J65</xm:f>
              <xm:sqref>L65</xm:sqref>
            </x14:sparkline>
            <x14:sparkline>
              <xm:f>SEPT!G66:J66</xm:f>
              <xm:sqref>L66</xm:sqref>
            </x14:sparkline>
            <x14:sparkline>
              <xm:f>SEPT!G67:J67</xm:f>
              <xm:sqref>L67</xm:sqref>
            </x14:sparkline>
            <x14:sparkline>
              <xm:f>SEPT!G68:J68</xm:f>
              <xm:sqref>L68</xm:sqref>
            </x14:sparkline>
            <x14:sparkline>
              <xm:f>SEPT!G69:J69</xm:f>
              <xm:sqref>L69</xm:sqref>
            </x14:sparkline>
            <x14:sparkline>
              <xm:f>SEPT!G70:J70</xm:f>
              <xm:sqref>L70</xm:sqref>
            </x14:sparkline>
            <x14:sparkline>
              <xm:f>SEPT!G71:J71</xm:f>
              <xm:sqref>L71</xm:sqref>
            </x14:sparkline>
            <x14:sparkline>
              <xm:f>SEPT!G72:J72</xm:f>
              <xm:sqref>L72</xm:sqref>
            </x14:sparkline>
            <x14:sparkline>
              <xm:f>SEPT!G73:J73</xm:f>
              <xm:sqref>L73</xm:sqref>
            </x14:sparkline>
            <x14:sparkline>
              <xm:f>SEPT!G74:J74</xm:f>
              <xm:sqref>L74</xm:sqref>
            </x14:sparkline>
            <x14:sparkline>
              <xm:f>SEPT!G75:J75</xm:f>
              <xm:sqref>L75</xm:sqref>
            </x14:sparkline>
            <x14:sparkline>
              <xm:f>SEPT!G76:J76</xm:f>
              <xm:sqref>L76</xm:sqref>
            </x14:sparkline>
            <x14:sparkline>
              <xm:f>SEPT!G77:J77</xm:f>
              <xm:sqref>L77</xm:sqref>
            </x14:sparkline>
            <x14:sparkline>
              <xm:f>SEPT!G78:J78</xm:f>
              <xm:sqref>L78</xm:sqref>
            </x14:sparkline>
            <x14:sparkline>
              <xm:f>SEPT!G79:J79</xm:f>
              <xm:sqref>L79</xm:sqref>
            </x14:sparkline>
            <x14:sparkline>
              <xm:f>SEPT!G80:J80</xm:f>
              <xm:sqref>L80</xm:sqref>
            </x14:sparkline>
            <x14:sparkline>
              <xm:f>SEPT!G81:J81</xm:f>
              <xm:sqref>L81</xm:sqref>
            </x14:sparkline>
            <x14:sparkline>
              <xm:f>SEPT!G82:J82</xm:f>
              <xm:sqref>L82</xm:sqref>
            </x14:sparkline>
            <x14:sparkline>
              <xm:f>SEPT!G83:J83</xm:f>
              <xm:sqref>L83</xm:sqref>
            </x14:sparkline>
            <x14:sparkline>
              <xm:f>SEPT!G84:J84</xm:f>
              <xm:sqref>L84</xm:sqref>
            </x14:sparkline>
            <x14:sparkline>
              <xm:f>SEPT!G85:J85</xm:f>
              <xm:sqref>L85</xm:sqref>
            </x14:sparkline>
            <x14:sparkline>
              <xm:f>SEPT!G86:J86</xm:f>
              <xm:sqref>L86</xm:sqref>
            </x14:sparkline>
            <x14:sparkline>
              <xm:f>SEPT!G87:J87</xm:f>
              <xm:sqref>L87</xm:sqref>
            </x14:sparkline>
            <x14:sparkline>
              <xm:f>SEPT!G88:J88</xm:f>
              <xm:sqref>L88</xm:sqref>
            </x14:sparkline>
            <x14:sparkline>
              <xm:f>SEPT!G89:J89</xm:f>
              <xm:sqref>L89</xm:sqref>
            </x14:sparkline>
            <x14:sparkline>
              <xm:f>SEPT!G90:J90</xm:f>
              <xm:sqref>L90</xm:sqref>
            </x14:sparkline>
            <x14:sparkline>
              <xm:f>SEPT!G91:J91</xm:f>
              <xm:sqref>L91</xm:sqref>
            </x14:sparkline>
            <x14:sparkline>
              <xm:f>SEPT!G92:J92</xm:f>
              <xm:sqref>L92</xm:sqref>
            </x14:sparkline>
            <x14:sparkline>
              <xm:f>SEPT!G93:J93</xm:f>
              <xm:sqref>L93</xm:sqref>
            </x14:sparkline>
            <x14:sparkline>
              <xm:f>SEPT!G94:J94</xm:f>
              <xm:sqref>L94</xm:sqref>
            </x14:sparkline>
            <x14:sparkline>
              <xm:f>SEPT!G95:J95</xm:f>
              <xm:sqref>L95</xm:sqref>
            </x14:sparkline>
            <x14:sparkline>
              <xm:f>SEPT!G96:J96</xm:f>
              <xm:sqref>L96</xm:sqref>
            </x14:sparkline>
            <x14:sparkline>
              <xm:f>SEPT!G97:J97</xm:f>
              <xm:sqref>L97</xm:sqref>
            </x14:sparkline>
            <x14:sparkline>
              <xm:f>SEPT!G98:J98</xm:f>
              <xm:sqref>L98</xm:sqref>
            </x14:sparkline>
            <x14:sparkline>
              <xm:f>SEPT!G99:J99</xm:f>
              <xm:sqref>L99</xm:sqref>
            </x14:sparkline>
            <x14:sparkline>
              <xm:f>SEPT!G100:J100</xm:f>
              <xm:sqref>L100</xm:sqref>
            </x14:sparkline>
            <x14:sparkline>
              <xm:f>SEPT!G101:J101</xm:f>
              <xm:sqref>L101</xm:sqref>
            </x14:sparkline>
            <x14:sparkline>
              <xm:f>SEPT!G102:J102</xm:f>
              <xm:sqref>L102</xm:sqref>
            </x14:sparkline>
            <x14:sparkline>
              <xm:f>SEPT!G103:J103</xm:f>
              <xm:sqref>L103</xm:sqref>
            </x14:sparkline>
            <x14:sparkline>
              <xm:f>SEPT!G104:J104</xm:f>
              <xm:sqref>L104</xm:sqref>
            </x14:sparkline>
            <x14:sparkline>
              <xm:f>SEPT!G105:J105</xm:f>
              <xm:sqref>L105</xm:sqref>
            </x14:sparkline>
            <x14:sparkline>
              <xm:f>SEPT!G106:J106</xm:f>
              <xm:sqref>L106</xm:sqref>
            </x14:sparkline>
            <x14:sparkline>
              <xm:f>SEPT!G107:J107</xm:f>
              <xm:sqref>L107</xm:sqref>
            </x14:sparkline>
            <x14:sparkline>
              <xm:f>SEPT!G108:J108</xm:f>
              <xm:sqref>L108</xm:sqref>
            </x14:sparkline>
            <x14:sparkline>
              <xm:f>SEPT!G109:J109</xm:f>
              <xm:sqref>L109</xm:sqref>
            </x14:sparkline>
            <x14:sparkline>
              <xm:f>SEPT!G110:J110</xm:f>
              <xm:sqref>L110</xm:sqref>
            </x14:sparkline>
            <x14:sparkline>
              <xm:f>SEPT!G111:J111</xm:f>
              <xm:sqref>L111</xm:sqref>
            </x14:sparkline>
            <x14:sparkline>
              <xm:f>SEPT!G112:J112</xm:f>
              <xm:sqref>L112</xm:sqref>
            </x14:sparkline>
            <x14:sparkline>
              <xm:f>SEPT!G113:J113</xm:f>
              <xm:sqref>L113</xm:sqref>
            </x14:sparkline>
            <x14:sparkline>
              <xm:f>SEPT!G114:J114</xm:f>
              <xm:sqref>L114</xm:sqref>
            </x14:sparkline>
            <x14:sparkline>
              <xm:f>SEPT!G115:J115</xm:f>
              <xm:sqref>L115</xm:sqref>
            </x14:sparkline>
            <x14:sparkline>
              <xm:f>SEPT!G116:J116</xm:f>
              <xm:sqref>L116</xm:sqref>
            </x14:sparkline>
            <x14:sparkline>
              <xm:f>SEPT!G117:J117</xm:f>
              <xm:sqref>L117</xm:sqref>
            </x14:sparkline>
            <x14:sparkline>
              <xm:f>SEPT!G118:J118</xm:f>
              <xm:sqref>L118</xm:sqref>
            </x14:sparkline>
            <x14:sparkline>
              <xm:f>SEPT!G119:J119</xm:f>
              <xm:sqref>L119</xm:sqref>
            </x14:sparkline>
          </x14:sparklines>
        </x14:sparklineGroup>
      </x14:sparklineGroups>
    </ext>
    <ext xmlns:x15="http://schemas.microsoft.com/office/spreadsheetml/2010/11/main" uri="{3A4CF648-6AED-40f4-86FF-DC5316D8AED3}">
      <x14:slicerList xmlns:x14="http://schemas.microsoft.com/office/spreadsheetml/2009/9/main">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3F9D7973-A65A-4BD4-A978-DE3B6B3171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JAN.</vt:lpstr>
      <vt:lpstr>FEB.</vt:lpstr>
      <vt:lpstr>MAR.</vt:lpstr>
      <vt:lpstr>APR.</vt:lpstr>
      <vt:lpstr>MAY.</vt:lpstr>
      <vt:lpstr>JUN.</vt:lpstr>
      <vt:lpstr>JUL.</vt:lpstr>
      <vt:lpstr>AUG</vt:lpstr>
      <vt:lpstr>SEPT</vt:lpstr>
      <vt:lpstr>OCT</vt:lpstr>
      <vt:lpstr>NOV.</vt:lpstr>
      <vt:lpstr>DEC.</vt:lpstr>
      <vt:lpstr>Forecast Report</vt:lpstr>
      <vt:lpstr>WINTER ADDENDUM </vt:lpstr>
      <vt:lpstr>CODES</vt:lpstr>
      <vt:lpstr>WORKING GROUP</vt:lpstr>
      <vt:lpstr>FEB.!Print_Area</vt:lpstr>
      <vt:lpstr>JAN.!Print_Area</vt:lpstr>
      <vt:lpstr>'WORKING GROUP'!Print_Area</vt:lpstr>
      <vt:lpstr>AUG!Print_Titles</vt:lpstr>
      <vt:lpstr>'Forecast Report'!Print_Titles</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Tanya Allison</dc:creator>
  <cp:lastModifiedBy>Palsi, Jonathan G</cp:lastModifiedBy>
  <cp:revision/>
  <cp:lastPrinted>2018-06-13T20:45:30Z</cp:lastPrinted>
  <dcterms:created xsi:type="dcterms:W3CDTF">2016-08-07T01:45:54Z</dcterms:created>
  <dcterms:modified xsi:type="dcterms:W3CDTF">2018-06-13T20:45:32Z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TC040142869991</vt:lpwstr>
  </property>
</Properties>
</file>